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760"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45621"/>
</workbook>
</file>

<file path=xl/calcChain.xml><?xml version="1.0" encoding="utf-8"?>
<calcChain xmlns="http://schemas.openxmlformats.org/spreadsheetml/2006/main">
  <c r="L20" i="25" l="1"/>
  <c r="K20" i="25"/>
  <c r="J20" i="25"/>
  <c r="I20" i="25"/>
  <c r="G10" i="25"/>
  <c r="G10" i="6"/>
  <c r="F19" i="20" l="1"/>
  <c r="F18" i="20"/>
  <c r="B6" i="10" l="1"/>
  <c r="G14" i="25" l="1"/>
  <c r="G8" i="25"/>
  <c r="G14" i="15"/>
  <c r="G8" i="15"/>
  <c r="G15" i="14"/>
  <c r="G14" i="14"/>
  <c r="G14" i="7"/>
  <c r="G8" i="14"/>
  <c r="G9" i="14"/>
  <c r="G8" i="7"/>
  <c r="G9" i="6"/>
  <c r="F15" i="20" l="1"/>
  <c r="G9" i="15"/>
  <c r="G9" i="7"/>
  <c r="G9" i="25"/>
  <c r="G33" i="20"/>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G16" i="14" l="1"/>
  <c r="G16" i="15"/>
  <c r="G16" i="25"/>
  <c r="G16" i="7"/>
  <c r="K21" i="7" l="1"/>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L20" i="7"/>
  <c r="L73" i="7" s="1"/>
  <c r="L21" i="15"/>
  <c r="L22" i="15"/>
  <c r="L23" i="15"/>
  <c r="L24" i="15"/>
  <c r="L25" i="15"/>
  <c r="L26" i="15"/>
  <c r="L27" i="15"/>
  <c r="L28" i="15"/>
  <c r="L29" i="15"/>
  <c r="L30" i="15"/>
  <c r="L31" i="15"/>
  <c r="L32" i="15"/>
  <c r="L33" i="15"/>
  <c r="L34" i="15"/>
  <c r="L35" i="15"/>
  <c r="L36" i="15"/>
  <c r="M20" i="15"/>
  <c r="L21" i="14"/>
  <c r="T21" i="14" s="1"/>
  <c r="L22" i="14"/>
  <c r="T22" i="14" s="1"/>
  <c r="L23" i="14"/>
  <c r="T23" i="14" s="1"/>
  <c r="L24" i="14"/>
  <c r="T24" i="14" s="1"/>
  <c r="L25" i="14"/>
  <c r="T25" i="14" s="1"/>
  <c r="L26" i="14"/>
  <c r="T26" i="14" s="1"/>
  <c r="L27" i="14"/>
  <c r="T27" i="14" s="1"/>
  <c r="L28" i="14"/>
  <c r="T28" i="14" s="1"/>
  <c r="L29" i="14"/>
  <c r="T29" i="14" s="1"/>
  <c r="L30" i="14"/>
  <c r="T30" i="14" s="1"/>
  <c r="L31" i="14"/>
  <c r="T31" i="14" s="1"/>
  <c r="L32" i="14"/>
  <c r="T32" i="14" s="1"/>
  <c r="L33" i="14"/>
  <c r="T33" i="14" s="1"/>
  <c r="L34" i="14"/>
  <c r="T34" i="14" s="1"/>
  <c r="L35" i="14"/>
  <c r="T35" i="14" s="1"/>
  <c r="L36" i="14"/>
  <c r="T36" i="14" s="1"/>
  <c r="L37" i="14"/>
  <c r="T37" i="14" s="1"/>
  <c r="L38" i="14"/>
  <c r="T38" i="14" s="1"/>
  <c r="L39" i="14"/>
  <c r="T39" i="14" s="1"/>
  <c r="L40" i="14"/>
  <c r="T40" i="14" s="1"/>
  <c r="L41" i="14"/>
  <c r="T41" i="14" s="1"/>
  <c r="L21" i="7"/>
  <c r="L23" i="7"/>
  <c r="L25" i="7"/>
  <c r="L27" i="7"/>
  <c r="L29" i="7"/>
  <c r="L31" i="7"/>
  <c r="L33" i="7"/>
  <c r="L35" i="7"/>
  <c r="L37" i="7"/>
  <c r="L39" i="7"/>
  <c r="L41" i="7"/>
  <c r="L43" i="7"/>
  <c r="L45" i="7"/>
  <c r="L47" i="7"/>
  <c r="L49" i="7"/>
  <c r="L51" i="7"/>
  <c r="L53" i="7"/>
  <c r="L55" i="7"/>
  <c r="L57" i="7"/>
  <c r="L59" i="7"/>
  <c r="L61" i="7"/>
  <c r="L63" i="7"/>
  <c r="N64" i="7"/>
  <c r="N20" i="7"/>
  <c r="M21" i="15"/>
  <c r="N22" i="15"/>
  <c r="K24" i="15"/>
  <c r="M25" i="15"/>
  <c r="N26" i="15"/>
  <c r="K28" i="15"/>
  <c r="M29" i="15"/>
  <c r="N30" i="15"/>
  <c r="K32" i="15"/>
  <c r="M33" i="15"/>
  <c r="N34" i="15"/>
  <c r="K36" i="15"/>
  <c r="L20" i="15"/>
  <c r="N21" i="14"/>
  <c r="V21" i="14" s="1"/>
  <c r="K23" i="14"/>
  <c r="S23" i="14" s="1"/>
  <c r="M24" i="14"/>
  <c r="U24" i="14" s="1"/>
  <c r="N25" i="14"/>
  <c r="V25" i="14" s="1"/>
  <c r="K27" i="14"/>
  <c r="S27" i="14" s="1"/>
  <c r="M28" i="14"/>
  <c r="U28" i="14" s="1"/>
  <c r="N29" i="14"/>
  <c r="V29" i="14" s="1"/>
  <c r="K31" i="14"/>
  <c r="S31" i="14" s="1"/>
  <c r="M32" i="14"/>
  <c r="U32" i="14" s="1"/>
  <c r="N33" i="14"/>
  <c r="V33" i="14" s="1"/>
  <c r="K35" i="14"/>
  <c r="S35" i="14" s="1"/>
  <c r="M36" i="14"/>
  <c r="U36" i="14" s="1"/>
  <c r="N37" i="14"/>
  <c r="V37" i="14" s="1"/>
  <c r="K39" i="14"/>
  <c r="S39" i="14" s="1"/>
  <c r="N41" i="14"/>
  <c r="V41" i="14" s="1"/>
  <c r="N43" i="14"/>
  <c r="V43" i="14" s="1"/>
  <c r="N45" i="14"/>
  <c r="V45" i="14" s="1"/>
  <c r="N47" i="14"/>
  <c r="V47" i="14" s="1"/>
  <c r="N49" i="14"/>
  <c r="V49" i="14" s="1"/>
  <c r="N51" i="14"/>
  <c r="V51" i="14" s="1"/>
  <c r="N53" i="14"/>
  <c r="V53" i="14" s="1"/>
  <c r="N56" i="14"/>
  <c r="V56" i="14" s="1"/>
  <c r="N23" i="7"/>
  <c r="N29" i="7"/>
  <c r="N35" i="7"/>
  <c r="N39" i="7"/>
  <c r="N43" i="7"/>
  <c r="N47" i="7"/>
  <c r="N51" i="7"/>
  <c r="N55" i="7"/>
  <c r="N59" i="7"/>
  <c r="N63" i="7"/>
  <c r="M20" i="7"/>
  <c r="N21" i="15"/>
  <c r="L22" i="7"/>
  <c r="L24" i="7"/>
  <c r="L26" i="7"/>
  <c r="L28" i="7"/>
  <c r="L30" i="7"/>
  <c r="L32" i="7"/>
  <c r="L34" i="7"/>
  <c r="L36" i="7"/>
  <c r="L38" i="7"/>
  <c r="L40" i="7"/>
  <c r="L42" i="7"/>
  <c r="L44" i="7"/>
  <c r="L46" i="7"/>
  <c r="L48" i="7"/>
  <c r="L50" i="7"/>
  <c r="L52" i="7"/>
  <c r="L54" i="7"/>
  <c r="L56" i="7"/>
  <c r="L58" i="7"/>
  <c r="L60" i="7"/>
  <c r="L62" i="7"/>
  <c r="K64" i="7"/>
  <c r="L65" i="7"/>
  <c r="K20" i="7"/>
  <c r="K22" i="15"/>
  <c r="M23" i="15"/>
  <c r="N24" i="15"/>
  <c r="K26" i="15"/>
  <c r="M27" i="15"/>
  <c r="N28" i="15"/>
  <c r="K30" i="15"/>
  <c r="M31" i="15"/>
  <c r="N32" i="15"/>
  <c r="K34" i="15"/>
  <c r="M35" i="15"/>
  <c r="N36" i="15"/>
  <c r="K21" i="14"/>
  <c r="S21" i="14" s="1"/>
  <c r="M22" i="14"/>
  <c r="U22" i="14" s="1"/>
  <c r="N23" i="14"/>
  <c r="V23" i="14" s="1"/>
  <c r="K25" i="14"/>
  <c r="S25" i="14" s="1"/>
  <c r="M26" i="14"/>
  <c r="U26" i="14" s="1"/>
  <c r="N27" i="14"/>
  <c r="V27" i="14" s="1"/>
  <c r="K29" i="14"/>
  <c r="S29" i="14" s="1"/>
  <c r="M30" i="14"/>
  <c r="U30" i="14" s="1"/>
  <c r="N31" i="14"/>
  <c r="V31" i="14" s="1"/>
  <c r="K33" i="14"/>
  <c r="S33" i="14" s="1"/>
  <c r="M34" i="14"/>
  <c r="U34" i="14" s="1"/>
  <c r="N35" i="14"/>
  <c r="V35" i="14" s="1"/>
  <c r="K37" i="14"/>
  <c r="S37" i="14" s="1"/>
  <c r="M38" i="14"/>
  <c r="U38" i="14" s="1"/>
  <c r="N39" i="14"/>
  <c r="V39" i="14" s="1"/>
  <c r="K41" i="14"/>
  <c r="S41" i="14" s="1"/>
  <c r="L42" i="14"/>
  <c r="T42" i="14" s="1"/>
  <c r="L43" i="14"/>
  <c r="T43" i="14" s="1"/>
  <c r="L44" i="14"/>
  <c r="T44" i="14" s="1"/>
  <c r="L45" i="14"/>
  <c r="T45" i="14" s="1"/>
  <c r="L46" i="14"/>
  <c r="T46" i="14" s="1"/>
  <c r="L47" i="14"/>
  <c r="T47" i="14" s="1"/>
  <c r="L48" i="14"/>
  <c r="T48" i="14" s="1"/>
  <c r="L49" i="14"/>
  <c r="T49" i="14" s="1"/>
  <c r="L50" i="14"/>
  <c r="T50" i="14" s="1"/>
  <c r="L51" i="14"/>
  <c r="T51" i="14" s="1"/>
  <c r="L52" i="14"/>
  <c r="T52" i="14" s="1"/>
  <c r="L53" i="14"/>
  <c r="T53" i="14" s="1"/>
  <c r="L54" i="14"/>
  <c r="T54" i="14" s="1"/>
  <c r="L55" i="14"/>
  <c r="T55" i="14" s="1"/>
  <c r="L56" i="14"/>
  <c r="T56" i="14" s="1"/>
  <c r="L57" i="14"/>
  <c r="T57" i="14" s="1"/>
  <c r="M20" i="14"/>
  <c r="N22" i="7"/>
  <c r="N24" i="7"/>
  <c r="N26" i="7"/>
  <c r="N28" i="7"/>
  <c r="N30" i="7"/>
  <c r="N32" i="7"/>
  <c r="N34" i="7"/>
  <c r="N36" i="7"/>
  <c r="N38" i="7"/>
  <c r="N40" i="7"/>
  <c r="N42" i="7"/>
  <c r="N44" i="7"/>
  <c r="N46" i="7"/>
  <c r="N48" i="7"/>
  <c r="N50" i="7"/>
  <c r="N52" i="7"/>
  <c r="N54" i="7"/>
  <c r="N56" i="7"/>
  <c r="N58" i="7"/>
  <c r="N60" i="7"/>
  <c r="N62" i="7"/>
  <c r="L64" i="7"/>
  <c r="N65" i="7"/>
  <c r="K20" i="14"/>
  <c r="K21" i="15"/>
  <c r="M22" i="15"/>
  <c r="N23" i="15"/>
  <c r="K25" i="15"/>
  <c r="M26" i="15"/>
  <c r="N27" i="15"/>
  <c r="K29" i="15"/>
  <c r="M30" i="15"/>
  <c r="N31" i="15"/>
  <c r="K33" i="15"/>
  <c r="M34" i="15"/>
  <c r="N35" i="15"/>
  <c r="N20" i="15"/>
  <c r="M21" i="14"/>
  <c r="U21" i="14" s="1"/>
  <c r="N22" i="14"/>
  <c r="V22" i="14" s="1"/>
  <c r="K24" i="14"/>
  <c r="S24" i="14" s="1"/>
  <c r="M25" i="14"/>
  <c r="U25" i="14" s="1"/>
  <c r="N26" i="14"/>
  <c r="V26" i="14" s="1"/>
  <c r="K28" i="14"/>
  <c r="S28" i="14" s="1"/>
  <c r="M29" i="14"/>
  <c r="U29" i="14" s="1"/>
  <c r="N30" i="14"/>
  <c r="V30" i="14" s="1"/>
  <c r="K32" i="14"/>
  <c r="S32" i="14" s="1"/>
  <c r="M33" i="14"/>
  <c r="U33" i="14" s="1"/>
  <c r="N34" i="14"/>
  <c r="V34" i="14" s="1"/>
  <c r="K36" i="14"/>
  <c r="S36" i="14" s="1"/>
  <c r="M37" i="14"/>
  <c r="U37" i="14" s="1"/>
  <c r="N38" i="14"/>
  <c r="V38" i="14" s="1"/>
  <c r="K40" i="14"/>
  <c r="S40" i="14" s="1"/>
  <c r="M41" i="14"/>
  <c r="U41" i="14" s="1"/>
  <c r="M42" i="14"/>
  <c r="U42" i="14" s="1"/>
  <c r="M43" i="14"/>
  <c r="U43" i="14" s="1"/>
  <c r="M44" i="14"/>
  <c r="U44" i="14" s="1"/>
  <c r="M45" i="14"/>
  <c r="U45" i="14" s="1"/>
  <c r="M46" i="14"/>
  <c r="U46" i="14" s="1"/>
  <c r="M47" i="14"/>
  <c r="U47" i="14" s="1"/>
  <c r="M48" i="14"/>
  <c r="U48" i="14" s="1"/>
  <c r="M49" i="14"/>
  <c r="U49" i="14" s="1"/>
  <c r="M50" i="14"/>
  <c r="U50" i="14" s="1"/>
  <c r="M51" i="14"/>
  <c r="U51" i="14" s="1"/>
  <c r="M52" i="14"/>
  <c r="U52" i="14" s="1"/>
  <c r="M53" i="14"/>
  <c r="U53" i="14" s="1"/>
  <c r="M54" i="14"/>
  <c r="U54" i="14" s="1"/>
  <c r="M55" i="14"/>
  <c r="U55" i="14" s="1"/>
  <c r="M56" i="14"/>
  <c r="U56" i="14" s="1"/>
  <c r="M57" i="14"/>
  <c r="U57" i="14" s="1"/>
  <c r="L20" i="14"/>
  <c r="G10" i="15"/>
  <c r="G10" i="14"/>
  <c r="G10" i="7"/>
  <c r="M40" i="14"/>
  <c r="U40" i="14" s="1"/>
  <c r="N42" i="14"/>
  <c r="V42" i="14" s="1"/>
  <c r="N44" i="14"/>
  <c r="V44" i="14" s="1"/>
  <c r="N46" i="14"/>
  <c r="V46" i="14" s="1"/>
  <c r="N48" i="14"/>
  <c r="V48" i="14" s="1"/>
  <c r="N50" i="14"/>
  <c r="V50" i="14" s="1"/>
  <c r="N52" i="14"/>
  <c r="V52" i="14" s="1"/>
  <c r="N54" i="14"/>
  <c r="V54" i="14" s="1"/>
  <c r="N55" i="14"/>
  <c r="V55" i="14" s="1"/>
  <c r="N57" i="14"/>
  <c r="V57" i="14" s="1"/>
  <c r="N21" i="7"/>
  <c r="N25" i="7"/>
  <c r="N27" i="7"/>
  <c r="N31" i="7"/>
  <c r="N33" i="7"/>
  <c r="N37" i="7"/>
  <c r="N41" i="7"/>
  <c r="N45" i="7"/>
  <c r="N49" i="7"/>
  <c r="N53" i="7"/>
  <c r="N57" i="7"/>
  <c r="N61" i="7"/>
  <c r="K65" i="7"/>
  <c r="K23" i="15"/>
  <c r="M28" i="15"/>
  <c r="N33" i="15"/>
  <c r="K22" i="14"/>
  <c r="S22" i="14" s="1"/>
  <c r="M27" i="14"/>
  <c r="U27" i="14" s="1"/>
  <c r="N32" i="14"/>
  <c r="V32" i="14" s="1"/>
  <c r="K38" i="14"/>
  <c r="S38" i="14" s="1"/>
  <c r="K43" i="14"/>
  <c r="S43" i="14" s="1"/>
  <c r="K47" i="14"/>
  <c r="S47" i="14" s="1"/>
  <c r="K51" i="14"/>
  <c r="S51" i="14" s="1"/>
  <c r="K55" i="14"/>
  <c r="S55" i="14" s="1"/>
  <c r="M24" i="15"/>
  <c r="N29" i="15"/>
  <c r="K35" i="15"/>
  <c r="M23" i="14"/>
  <c r="U23" i="14" s="1"/>
  <c r="N28" i="14"/>
  <c r="V28" i="14" s="1"/>
  <c r="K34" i="14"/>
  <c r="S34" i="14" s="1"/>
  <c r="M39" i="14"/>
  <c r="U39" i="14" s="1"/>
  <c r="K44" i="14"/>
  <c r="S44" i="14" s="1"/>
  <c r="K48" i="14"/>
  <c r="S48" i="14" s="1"/>
  <c r="K52" i="14"/>
  <c r="S52" i="14" s="1"/>
  <c r="K56" i="14"/>
  <c r="S56" i="14" s="1"/>
  <c r="N25" i="15"/>
  <c r="K31" i="15"/>
  <c r="M36" i="15"/>
  <c r="N24" i="14"/>
  <c r="V24" i="14" s="1"/>
  <c r="K30" i="14"/>
  <c r="S30" i="14" s="1"/>
  <c r="M35" i="14"/>
  <c r="U35" i="14" s="1"/>
  <c r="N40" i="14"/>
  <c r="V40" i="14" s="1"/>
  <c r="K45" i="14"/>
  <c r="S45" i="14" s="1"/>
  <c r="K49" i="14"/>
  <c r="S49" i="14" s="1"/>
  <c r="K53" i="14"/>
  <c r="S53" i="14" s="1"/>
  <c r="K57" i="14"/>
  <c r="S57" i="14" s="1"/>
  <c r="K27" i="15"/>
  <c r="M32" i="15"/>
  <c r="K20" i="15"/>
  <c r="K26" i="14"/>
  <c r="S26" i="14" s="1"/>
  <c r="M31" i="14"/>
  <c r="U31" i="14" s="1"/>
  <c r="N36" i="14"/>
  <c r="V36" i="14" s="1"/>
  <c r="K42" i="14"/>
  <c r="S42" i="14" s="1"/>
  <c r="K46" i="14"/>
  <c r="S46" i="14" s="1"/>
  <c r="K50" i="14"/>
  <c r="S50" i="14" s="1"/>
  <c r="K54" i="14"/>
  <c r="S54" i="14" s="1"/>
  <c r="N20" i="14"/>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J44" i="12"/>
  <c r="F344" i="20"/>
  <c r="F15" i="13" l="1"/>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I306" i="20" l="1"/>
  <c r="M52" i="5"/>
  <c r="M44" i="5"/>
  <c r="I298" i="20"/>
  <c r="H329" i="20"/>
  <c r="L29" i="12"/>
  <c r="H316" i="20"/>
  <c r="L16" i="12"/>
  <c r="L22" i="13"/>
  <c r="H360" i="20"/>
  <c r="I365" i="20"/>
  <c r="M27" i="13"/>
  <c r="M19" i="13"/>
  <c r="I357" i="20"/>
  <c r="M15" i="13"/>
  <c r="I353" i="20"/>
  <c r="K18" i="13"/>
  <c r="G356" i="20"/>
  <c r="K28" i="13"/>
  <c r="G366" i="20"/>
  <c r="I358" i="20"/>
  <c r="M20" i="13"/>
  <c r="F367" i="20"/>
  <c r="J29" i="13"/>
  <c r="F308" i="20"/>
  <c r="J54" i="5"/>
  <c r="F304" i="20"/>
  <c r="J50" i="5"/>
  <c r="F300" i="20"/>
  <c r="J46" i="5"/>
  <c r="K59" i="5"/>
  <c r="G313" i="20"/>
  <c r="G309" i="20"/>
  <c r="K55" i="5"/>
  <c r="K51" i="5"/>
  <c r="G305" i="20"/>
  <c r="G301" i="20"/>
  <c r="K47" i="5"/>
  <c r="K43" i="5"/>
  <c r="G297" i="20"/>
  <c r="L25" i="5"/>
  <c r="H279" i="20"/>
  <c r="L17" i="5"/>
  <c r="H271" i="20"/>
  <c r="H313" i="20"/>
  <c r="L59" i="5"/>
  <c r="H305" i="20"/>
  <c r="L51" i="5"/>
  <c r="H297" i="20"/>
  <c r="L43" i="5"/>
  <c r="K37" i="5"/>
  <c r="G291" i="20"/>
  <c r="G287" i="20"/>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H291" i="20"/>
  <c r="L37" i="5"/>
  <c r="M29" i="5"/>
  <c r="I283" i="20"/>
  <c r="I275" i="20"/>
  <c r="M21" i="5"/>
  <c r="M58" i="5"/>
  <c r="I312" i="20"/>
  <c r="M50" i="5"/>
  <c r="I304" i="20"/>
  <c r="M42" i="5"/>
  <c r="I296" i="20"/>
  <c r="M34" i="5"/>
  <c r="I288" i="20"/>
  <c r="L26" i="5"/>
  <c r="H280" i="20"/>
  <c r="L55" i="4"/>
  <c r="H262" i="20"/>
  <c r="H258" i="20"/>
  <c r="L51" i="4"/>
  <c r="L47" i="4"/>
  <c r="H254" i="20"/>
  <c r="J59" i="4"/>
  <c r="F266" i="20"/>
  <c r="I262" i="20"/>
  <c r="M55" i="4"/>
  <c r="I254" i="20"/>
  <c r="M47" i="4"/>
  <c r="I246" i="20"/>
  <c r="M39" i="4"/>
  <c r="F259" i="20"/>
  <c r="J52" i="4"/>
  <c r="F251" i="20"/>
  <c r="J44" i="4"/>
  <c r="F243" i="20"/>
  <c r="J36" i="4"/>
  <c r="L30" i="4"/>
  <c r="H237" i="20"/>
  <c r="L26" i="4"/>
  <c r="H233" i="20"/>
  <c r="H229" i="20"/>
  <c r="L22" i="4"/>
  <c r="H225" i="20"/>
  <c r="L18" i="4"/>
  <c r="K53" i="4"/>
  <c r="G260" i="20"/>
  <c r="K45" i="4"/>
  <c r="G252" i="20"/>
  <c r="K37" i="4"/>
  <c r="G244" i="20"/>
  <c r="G230" i="20"/>
  <c r="K23" i="4"/>
  <c r="K19" i="4"/>
  <c r="G226" i="20"/>
  <c r="K15" i="4"/>
  <c r="G222" i="20"/>
  <c r="G258" i="20"/>
  <c r="K51" i="4"/>
  <c r="L16" i="4"/>
  <c r="H223" i="20"/>
  <c r="K47" i="4"/>
  <c r="G254" i="20"/>
  <c r="I238" i="20"/>
  <c r="M31" i="4"/>
  <c r="I230" i="20"/>
  <c r="M23" i="4"/>
  <c r="I342" i="20"/>
  <c r="M42" i="12"/>
  <c r="M34" i="12"/>
  <c r="I334" i="20"/>
  <c r="I330" i="20"/>
  <c r="M30" i="12"/>
  <c r="I326" i="20"/>
  <c r="M26" i="12"/>
  <c r="I322" i="20"/>
  <c r="M22" i="12"/>
  <c r="I318" i="20"/>
  <c r="M18" i="12"/>
  <c r="M14" i="12"/>
  <c r="I314" i="20"/>
  <c r="V61" i="14"/>
  <c r="V59" i="14"/>
  <c r="M54" i="12" s="1"/>
  <c r="M52" i="20" s="1"/>
  <c r="V58" i="14"/>
  <c r="M53" i="12" s="1"/>
  <c r="M51" i="20" s="1"/>
  <c r="V64" i="14"/>
  <c r="V63" i="14"/>
  <c r="V60" i="14"/>
  <c r="M52" i="12" s="1"/>
  <c r="M50" i="20" s="1"/>
  <c r="V62" i="14"/>
  <c r="V65" i="14"/>
  <c r="I348" i="20"/>
  <c r="M48" i="12"/>
  <c r="G333" i="20"/>
  <c r="K33" i="12"/>
  <c r="K17" i="12"/>
  <c r="G317" i="20"/>
  <c r="G347" i="20"/>
  <c r="K47" i="12"/>
  <c r="K39" i="12"/>
  <c r="G339" i="20"/>
  <c r="G331" i="20"/>
  <c r="K31" i="12"/>
  <c r="G323" i="20"/>
  <c r="K23" i="12"/>
  <c r="G315" i="20"/>
  <c r="K15" i="12"/>
  <c r="J36" i="12"/>
  <c r="F336" i="20"/>
  <c r="I351" i="20"/>
  <c r="M51" i="12"/>
  <c r="I335" i="20"/>
  <c r="M35" i="12"/>
  <c r="I14" i="26"/>
  <c r="K61" i="20" s="1"/>
  <c r="G369" i="20"/>
  <c r="I367" i="20"/>
  <c r="M29" i="13"/>
  <c r="F360" i="20"/>
  <c r="J22" i="13"/>
  <c r="L15" i="13"/>
  <c r="H353" i="20"/>
  <c r="I274" i="20"/>
  <c r="M20" i="5"/>
  <c r="I270" i="20"/>
  <c r="M16" i="5"/>
  <c r="K42" i="5"/>
  <c r="G296" i="20"/>
  <c r="K27" i="5"/>
  <c r="G281" i="20"/>
  <c r="I265" i="20"/>
  <c r="M58" i="4"/>
  <c r="G237" i="20"/>
  <c r="K30" i="4"/>
  <c r="S70" i="6"/>
  <c r="S69" i="6"/>
  <c r="J61" i="4" s="1"/>
  <c r="J38" i="20" s="1"/>
  <c r="S74" i="6"/>
  <c r="S73" i="6"/>
  <c r="F221" i="20"/>
  <c r="S72" i="6"/>
  <c r="S71" i="6"/>
  <c r="S67" i="6"/>
  <c r="J62" i="4" s="1"/>
  <c r="J39" i="20" s="1"/>
  <c r="J14" i="4"/>
  <c r="S68" i="6"/>
  <c r="J63" i="4" s="1"/>
  <c r="J40" i="20" s="1"/>
  <c r="I228" i="20"/>
  <c r="M21" i="4"/>
  <c r="I225" i="20"/>
  <c r="M18" i="4"/>
  <c r="L30" i="12"/>
  <c r="H330" i="20"/>
  <c r="K16" i="13"/>
  <c r="G354" i="20"/>
  <c r="I286" i="20"/>
  <c r="M32" i="5"/>
  <c r="I221" i="20"/>
  <c r="M14" i="4"/>
  <c r="V71" i="6"/>
  <c r="V70" i="6"/>
  <c r="V68" i="6"/>
  <c r="M63" i="4" s="1"/>
  <c r="M40" i="20" s="1"/>
  <c r="V69" i="6"/>
  <c r="M61" i="4" s="1"/>
  <c r="M38" i="20" s="1"/>
  <c r="V74" i="6"/>
  <c r="V67" i="6"/>
  <c r="M62" i="4" s="1"/>
  <c r="M39" i="20" s="1"/>
  <c r="V72" i="6"/>
  <c r="V73" i="6"/>
  <c r="K20" i="12"/>
  <c r="G320" i="20"/>
  <c r="G338" i="20"/>
  <c r="K38" i="12"/>
  <c r="G322" i="20"/>
  <c r="K22" i="12"/>
  <c r="K45" i="12"/>
  <c r="G345" i="20"/>
  <c r="K37" i="12"/>
  <c r="G337" i="20"/>
  <c r="K29" i="12"/>
  <c r="G329" i="20"/>
  <c r="G365" i="20"/>
  <c r="K27" i="13"/>
  <c r="G361" i="20"/>
  <c r="K23" i="13"/>
  <c r="K19" i="13"/>
  <c r="G357" i="20"/>
  <c r="G353" i="20"/>
  <c r="K15" i="13"/>
  <c r="H362" i="20"/>
  <c r="L24" i="13"/>
  <c r="L20" i="13"/>
  <c r="H358" i="20"/>
  <c r="H354" i="20"/>
  <c r="L16" i="13"/>
  <c r="H365" i="20"/>
  <c r="L27" i="13"/>
  <c r="L21" i="13"/>
  <c r="H359" i="20"/>
  <c r="I360" i="20"/>
  <c r="M22" i="13"/>
  <c r="F361" i="20"/>
  <c r="J23" i="13"/>
  <c r="J15" i="13"/>
  <c r="F353" i="20"/>
  <c r="I297" i="20"/>
  <c r="M43" i="5"/>
  <c r="J56" i="5"/>
  <c r="F310" i="20"/>
  <c r="J48" i="5"/>
  <c r="F302" i="20"/>
  <c r="F298" i="20"/>
  <c r="J44" i="5"/>
  <c r="F290" i="20"/>
  <c r="J36" i="5"/>
  <c r="G306" i="20"/>
  <c r="K52" i="5"/>
  <c r="G298" i="20"/>
  <c r="K44" i="5"/>
  <c r="K22" i="5"/>
  <c r="G276" i="20"/>
  <c r="G272" i="20"/>
  <c r="K18" i="5"/>
  <c r="T69" i="7"/>
  <c r="K14" i="5"/>
  <c r="T73" i="7"/>
  <c r="T70" i="7"/>
  <c r="T68" i="7"/>
  <c r="K60" i="5" s="1"/>
  <c r="K44" i="20" s="1"/>
  <c r="T71" i="7"/>
  <c r="T72" i="7"/>
  <c r="T66" i="7"/>
  <c r="K61" i="5" s="1"/>
  <c r="K45" i="20" s="1"/>
  <c r="G268" i="20"/>
  <c r="T67" i="7"/>
  <c r="K62" i="5" s="1"/>
  <c r="K46" i="20" s="1"/>
  <c r="K54" i="5"/>
  <c r="G308" i="20"/>
  <c r="G292" i="20"/>
  <c r="K38" i="5"/>
  <c r="M30" i="5"/>
  <c r="I284" i="20"/>
  <c r="M26" i="5"/>
  <c r="I280" i="20"/>
  <c r="I276" i="20"/>
  <c r="M22" i="5"/>
  <c r="M18" i="5"/>
  <c r="I272" i="20"/>
  <c r="V71" i="7"/>
  <c r="V68" i="7"/>
  <c r="M60" i="5" s="1"/>
  <c r="M44" i="20" s="1"/>
  <c r="V66" i="7"/>
  <c r="M61" i="5" s="1"/>
  <c r="M45" i="20" s="1"/>
  <c r="V67" i="7"/>
  <c r="M62" i="5" s="1"/>
  <c r="M46" i="20" s="1"/>
  <c r="M14" i="5"/>
  <c r="V73" i="7"/>
  <c r="V72" i="7"/>
  <c r="I268" i="20"/>
  <c r="V70" i="7"/>
  <c r="V69" i="7"/>
  <c r="I285" i="20"/>
  <c r="M31" i="5"/>
  <c r="I277" i="20"/>
  <c r="M23" i="5"/>
  <c r="I269" i="20"/>
  <c r="M15" i="5"/>
  <c r="J47" i="5"/>
  <c r="F301" i="20"/>
  <c r="K15" i="5"/>
  <c r="G269" i="20"/>
  <c r="K32" i="5"/>
  <c r="G286" i="20"/>
  <c r="J16" i="5"/>
  <c r="F270" i="20"/>
  <c r="G283" i="20"/>
  <c r="K29" i="5"/>
  <c r="K21" i="5"/>
  <c r="G275" i="20"/>
  <c r="G267" i="20"/>
  <c r="K60" i="4"/>
  <c r="K56" i="4"/>
  <c r="G263" i="20"/>
  <c r="K52" i="4"/>
  <c r="G259" i="20"/>
  <c r="G255" i="20"/>
  <c r="K48" i="4"/>
  <c r="G251" i="20"/>
  <c r="K44" i="4"/>
  <c r="K40" i="4"/>
  <c r="G247" i="20"/>
  <c r="K36" i="4"/>
  <c r="G243" i="20"/>
  <c r="I267" i="20"/>
  <c r="M60" i="4"/>
  <c r="I263" i="20"/>
  <c r="M56" i="4"/>
  <c r="I255" i="20"/>
  <c r="M48" i="4"/>
  <c r="M44" i="4"/>
  <c r="I251" i="20"/>
  <c r="I247" i="20"/>
  <c r="M40" i="4"/>
  <c r="M32" i="4"/>
  <c r="I239" i="20"/>
  <c r="I231" i="20"/>
  <c r="M24" i="4"/>
  <c r="I227" i="20"/>
  <c r="M20" i="4"/>
  <c r="I223" i="20"/>
  <c r="M16" i="4"/>
  <c r="J50" i="4"/>
  <c r="F257" i="20"/>
  <c r="I244" i="20"/>
  <c r="M37" i="4"/>
  <c r="H261" i="20"/>
  <c r="L54" i="4"/>
  <c r="L46" i="4"/>
  <c r="H253" i="20"/>
  <c r="H245" i="20"/>
  <c r="L38" i="4"/>
  <c r="J20" i="4"/>
  <c r="F227" i="20"/>
  <c r="H263" i="20"/>
  <c r="L56" i="4"/>
  <c r="H247" i="20"/>
  <c r="L40" i="4"/>
  <c r="L28" i="4"/>
  <c r="H235" i="20"/>
  <c r="M25" i="4"/>
  <c r="I232" i="20"/>
  <c r="L51" i="12"/>
  <c r="H351" i="20"/>
  <c r="H347" i="20"/>
  <c r="L47" i="12"/>
  <c r="L43" i="12"/>
  <c r="H343" i="20"/>
  <c r="H339" i="20"/>
  <c r="L39" i="12"/>
  <c r="L35" i="12"/>
  <c r="H335" i="20"/>
  <c r="L31" i="12"/>
  <c r="H331" i="20"/>
  <c r="L27" i="12"/>
  <c r="H327" i="20"/>
  <c r="L23" i="12"/>
  <c r="H323" i="20"/>
  <c r="L15" i="12"/>
  <c r="H315" i="20"/>
  <c r="L49" i="12"/>
  <c r="H349" i="20"/>
  <c r="H341" i="20"/>
  <c r="L41" i="12"/>
  <c r="H321" i="20"/>
  <c r="L21" i="12"/>
  <c r="L50" i="12"/>
  <c r="H350" i="20"/>
  <c r="L42" i="12"/>
  <c r="H342" i="20"/>
  <c r="L26" i="12"/>
  <c r="H326" i="20"/>
  <c r="H340" i="20"/>
  <c r="L40" i="12"/>
  <c r="H324" i="20"/>
  <c r="L24" i="12"/>
  <c r="J46" i="12"/>
  <c r="F346" i="20"/>
  <c r="F338" i="20"/>
  <c r="J38" i="12"/>
  <c r="F330" i="20"/>
  <c r="J30" i="12"/>
  <c r="J22" i="12"/>
  <c r="F322" i="20"/>
  <c r="I337" i="20"/>
  <c r="M37" i="12"/>
  <c r="M29" i="12"/>
  <c r="I329" i="20"/>
  <c r="I321" i="20"/>
  <c r="M21" i="12"/>
  <c r="L18" i="13"/>
  <c r="H356" i="20"/>
  <c r="M28" i="13"/>
  <c r="I366" i="20"/>
  <c r="J21" i="13"/>
  <c r="F359" i="20"/>
  <c r="F312" i="20"/>
  <c r="J58" i="5"/>
  <c r="J42" i="5"/>
  <c r="F296" i="20"/>
  <c r="L49" i="5"/>
  <c r="H303" i="20"/>
  <c r="H295" i="20"/>
  <c r="L41" i="5"/>
  <c r="L29" i="5"/>
  <c r="H283" i="20"/>
  <c r="J25" i="5"/>
  <c r="F279" i="20"/>
  <c r="F275" i="20"/>
  <c r="J21" i="5"/>
  <c r="J17" i="5"/>
  <c r="F271" i="20"/>
  <c r="J38" i="5"/>
  <c r="F292" i="20"/>
  <c r="H272" i="20"/>
  <c r="L18" i="5"/>
  <c r="H246" i="20"/>
  <c r="L39" i="4"/>
  <c r="J51" i="4"/>
  <c r="F258" i="20"/>
  <c r="F267" i="20"/>
  <c r="J60" i="4"/>
  <c r="K31" i="4"/>
  <c r="G238" i="20"/>
  <c r="G242" i="20"/>
  <c r="K35" i="4"/>
  <c r="I222" i="20"/>
  <c r="M15" i="4"/>
  <c r="M50" i="12"/>
  <c r="I350" i="20"/>
  <c r="M46" i="12"/>
  <c r="I346" i="20"/>
  <c r="I338" i="20"/>
  <c r="M38" i="12"/>
  <c r="I344" i="20"/>
  <c r="M44" i="12"/>
  <c r="I336" i="20"/>
  <c r="M36" i="12"/>
  <c r="I332" i="20"/>
  <c r="M32" i="12"/>
  <c r="I328" i="20"/>
  <c r="M28" i="12"/>
  <c r="I320" i="20"/>
  <c r="M20" i="12"/>
  <c r="I316" i="20"/>
  <c r="M16" i="12"/>
  <c r="G349" i="20"/>
  <c r="K49" i="12"/>
  <c r="F364" i="20"/>
  <c r="J26" i="13"/>
  <c r="I356" i="20"/>
  <c r="M18" i="13"/>
  <c r="I282" i="20"/>
  <c r="M28" i="5"/>
  <c r="I310" i="20"/>
  <c r="M56" i="5"/>
  <c r="I302" i="20"/>
  <c r="M48" i="5"/>
  <c r="I294" i="20"/>
  <c r="M40" i="5"/>
  <c r="H267" i="20"/>
  <c r="L60" i="4"/>
  <c r="J37" i="12"/>
  <c r="F337" i="20"/>
  <c r="F329" i="20"/>
  <c r="J29" i="12"/>
  <c r="J25" i="12"/>
  <c r="F325" i="20"/>
  <c r="F366" i="20"/>
  <c r="J28" i="13"/>
  <c r="F362" i="20"/>
  <c r="J24" i="13"/>
  <c r="F358" i="20"/>
  <c r="J20" i="13"/>
  <c r="J16" i="13"/>
  <c r="F354" i="20"/>
  <c r="K29" i="13"/>
  <c r="G367" i="20"/>
  <c r="G363" i="20"/>
  <c r="K25" i="13"/>
  <c r="G355" i="20"/>
  <c r="K17" i="13"/>
  <c r="G368" i="20"/>
  <c r="K30" i="13"/>
  <c r="G360" i="20"/>
  <c r="K22" i="13"/>
  <c r="T41" i="15"/>
  <c r="T37" i="15"/>
  <c r="K32" i="13" s="1"/>
  <c r="K57" i="20" s="1"/>
  <c r="T43" i="15"/>
  <c r="T39" i="15"/>
  <c r="K31" i="13" s="1"/>
  <c r="K56" i="20" s="1"/>
  <c r="G352" i="20"/>
  <c r="T42" i="15"/>
  <c r="T40" i="15"/>
  <c r="T38" i="15"/>
  <c r="K33" i="13" s="1"/>
  <c r="K58" i="20" s="1"/>
  <c r="T44" i="15"/>
  <c r="K14" i="13"/>
  <c r="G362" i="20"/>
  <c r="K24" i="13"/>
  <c r="M16" i="13"/>
  <c r="I354" i="20"/>
  <c r="F363" i="20"/>
  <c r="J25" i="13"/>
  <c r="M57" i="5"/>
  <c r="I311" i="20"/>
  <c r="M49" i="5"/>
  <c r="I303" i="20"/>
  <c r="I299" i="20"/>
  <c r="M45" i="5"/>
  <c r="M41" i="5"/>
  <c r="I295" i="20"/>
  <c r="M37" i="5"/>
  <c r="I291" i="20"/>
  <c r="M33" i="5"/>
  <c r="I287" i="20"/>
  <c r="L45" i="5"/>
  <c r="H299" i="20"/>
  <c r="J27" i="5"/>
  <c r="F281" i="20"/>
  <c r="F277" i="20"/>
  <c r="J23" i="5"/>
  <c r="L55" i="5"/>
  <c r="H309" i="20"/>
  <c r="L47" i="5"/>
  <c r="H301" i="20"/>
  <c r="L39" i="5"/>
  <c r="H293" i="20"/>
  <c r="H289" i="20"/>
  <c r="L35" i="5"/>
  <c r="L31" i="5"/>
  <c r="H285" i="20"/>
  <c r="L27" i="5"/>
  <c r="H281" i="20"/>
  <c r="L23" i="5"/>
  <c r="H277" i="20"/>
  <c r="L15" i="5"/>
  <c r="H269" i="20"/>
  <c r="F280" i="20"/>
  <c r="J26" i="5"/>
  <c r="J57" i="5"/>
  <c r="F311" i="20"/>
  <c r="J49" i="5"/>
  <c r="F303" i="20"/>
  <c r="J41" i="5"/>
  <c r="F295" i="20"/>
  <c r="H270" i="20"/>
  <c r="L16" i="5"/>
  <c r="I279" i="20"/>
  <c r="M25" i="5"/>
  <c r="M17" i="5"/>
  <c r="I271" i="20"/>
  <c r="M54" i="5"/>
  <c r="I308" i="20"/>
  <c r="M46" i="5"/>
  <c r="I300" i="20"/>
  <c r="M38" i="5"/>
  <c r="I292" i="20"/>
  <c r="L30" i="5"/>
  <c r="H284" i="20"/>
  <c r="L22" i="5"/>
  <c r="H276" i="20"/>
  <c r="U72" i="7"/>
  <c r="U68" i="7"/>
  <c r="L60" i="5" s="1"/>
  <c r="L44" i="20" s="1"/>
  <c r="L14" i="5"/>
  <c r="U70" i="7"/>
  <c r="U66" i="7"/>
  <c r="L61" i="5" s="1"/>
  <c r="L45" i="20" s="1"/>
  <c r="U73" i="7"/>
  <c r="H268" i="20"/>
  <c r="U69" i="7"/>
  <c r="U67" i="7"/>
  <c r="L62" i="5" s="1"/>
  <c r="L46" i="20" s="1"/>
  <c r="U71" i="7"/>
  <c r="J53" i="4"/>
  <c r="F260" i="20"/>
  <c r="F244" i="20"/>
  <c r="J37" i="4"/>
  <c r="H264" i="20"/>
  <c r="L57" i="4"/>
  <c r="H260" i="20"/>
  <c r="L53" i="4"/>
  <c r="L49" i="4"/>
  <c r="H256" i="20"/>
  <c r="L45" i="4"/>
  <c r="H252" i="20"/>
  <c r="L41" i="4"/>
  <c r="H248" i="20"/>
  <c r="L37" i="4"/>
  <c r="H244" i="20"/>
  <c r="H240" i="20"/>
  <c r="L33" i="4"/>
  <c r="H236" i="20"/>
  <c r="L29" i="4"/>
  <c r="H232" i="20"/>
  <c r="L25" i="4"/>
  <c r="H228" i="20"/>
  <c r="L21" i="4"/>
  <c r="L17" i="4"/>
  <c r="H224" i="20"/>
  <c r="M59" i="4"/>
  <c r="I266" i="20"/>
  <c r="M51" i="4"/>
  <c r="I258" i="20"/>
  <c r="M43" i="4"/>
  <c r="I250" i="20"/>
  <c r="M35" i="4"/>
  <c r="I242" i="20"/>
  <c r="F263" i="20"/>
  <c r="J56" i="4"/>
  <c r="K32" i="4"/>
  <c r="G239" i="20"/>
  <c r="K28" i="4"/>
  <c r="G235" i="20"/>
  <c r="G231" i="20"/>
  <c r="K24" i="4"/>
  <c r="G227" i="20"/>
  <c r="K20" i="4"/>
  <c r="K16" i="4"/>
  <c r="G223" i="20"/>
  <c r="G264" i="20"/>
  <c r="K57" i="4"/>
  <c r="G256" i="20"/>
  <c r="K49" i="4"/>
  <c r="J29" i="4"/>
  <c r="F236" i="20"/>
  <c r="J21" i="4"/>
  <c r="F228" i="20"/>
  <c r="K59" i="4"/>
  <c r="G266" i="20"/>
  <c r="G262" i="20"/>
  <c r="K55" i="4"/>
  <c r="G246" i="20"/>
  <c r="K39" i="4"/>
  <c r="M27" i="4"/>
  <c r="I234" i="20"/>
  <c r="M19" i="4"/>
  <c r="I226" i="20"/>
  <c r="G348" i="20"/>
  <c r="K48" i="12"/>
  <c r="G340" i="20"/>
  <c r="K40" i="12"/>
  <c r="G336" i="20"/>
  <c r="K36" i="12"/>
  <c r="K32" i="12"/>
  <c r="G332" i="20"/>
  <c r="G328" i="20"/>
  <c r="K28" i="12"/>
  <c r="K24" i="12"/>
  <c r="G324" i="20"/>
  <c r="G316" i="20"/>
  <c r="K16" i="12"/>
  <c r="G342" i="20"/>
  <c r="K42" i="12"/>
  <c r="K30" i="12"/>
  <c r="G330" i="20"/>
  <c r="K26" i="12"/>
  <c r="G326" i="20"/>
  <c r="G318" i="20"/>
  <c r="K18" i="12"/>
  <c r="K51" i="12"/>
  <c r="G351" i="20"/>
  <c r="K43" i="12"/>
  <c r="G343" i="20"/>
  <c r="G335" i="20"/>
  <c r="K35" i="12"/>
  <c r="K27" i="12"/>
  <c r="G327" i="20"/>
  <c r="G319" i="20"/>
  <c r="K19" i="12"/>
  <c r="J48" i="12"/>
  <c r="F348" i="20"/>
  <c r="J40" i="12"/>
  <c r="F340" i="20"/>
  <c r="J32" i="12"/>
  <c r="F332" i="20"/>
  <c r="J24" i="12"/>
  <c r="F324" i="20"/>
  <c r="M47" i="12"/>
  <c r="I347" i="20"/>
  <c r="M31" i="12"/>
  <c r="I331" i="20"/>
  <c r="I323" i="20"/>
  <c r="M23" i="12"/>
  <c r="I315" i="20"/>
  <c r="M15" i="12"/>
  <c r="J14" i="26"/>
  <c r="L61" i="20" s="1"/>
  <c r="H369" i="20"/>
  <c r="H366" i="20"/>
  <c r="L28" i="13"/>
  <c r="H357" i="20"/>
  <c r="L19" i="13"/>
  <c r="M59" i="5"/>
  <c r="I313" i="20"/>
  <c r="I309" i="20"/>
  <c r="M55" i="5"/>
  <c r="I305" i="20"/>
  <c r="M51" i="5"/>
  <c r="I301" i="20"/>
  <c r="M47" i="5"/>
  <c r="F306" i="20"/>
  <c r="J52" i="5"/>
  <c r="J40" i="5"/>
  <c r="F294" i="20"/>
  <c r="F286" i="20"/>
  <c r="J32" i="5"/>
  <c r="K30" i="5"/>
  <c r="G284" i="20"/>
  <c r="K26" i="5"/>
  <c r="G280" i="20"/>
  <c r="K46" i="5"/>
  <c r="G300" i="20"/>
  <c r="G288" i="20"/>
  <c r="K34" i="5"/>
  <c r="F293" i="20"/>
  <c r="J39" i="5"/>
  <c r="G285" i="20"/>
  <c r="K31" i="5"/>
  <c r="G277" i="20"/>
  <c r="K23" i="5"/>
  <c r="F278" i="20"/>
  <c r="J24" i="5"/>
  <c r="F291" i="20"/>
  <c r="J37" i="5"/>
  <c r="M52" i="4"/>
  <c r="I259" i="20"/>
  <c r="M36" i="4"/>
  <c r="I243" i="20"/>
  <c r="I235" i="20"/>
  <c r="M28" i="4"/>
  <c r="J58" i="4"/>
  <c r="F265" i="20"/>
  <c r="J42" i="4"/>
  <c r="F249" i="20"/>
  <c r="J34" i="4"/>
  <c r="F241" i="20"/>
  <c r="I260" i="20"/>
  <c r="M53" i="4"/>
  <c r="M45" i="4"/>
  <c r="I252" i="20"/>
  <c r="H238" i="20"/>
  <c r="L31" i="4"/>
  <c r="H226" i="20"/>
  <c r="L19" i="4"/>
  <c r="F239" i="20"/>
  <c r="J32" i="4"/>
  <c r="J24" i="4"/>
  <c r="F231" i="20"/>
  <c r="H227" i="20"/>
  <c r="L20" i="4"/>
  <c r="H259" i="20"/>
  <c r="L52" i="4"/>
  <c r="H243" i="20"/>
  <c r="L36" i="4"/>
  <c r="M17" i="4"/>
  <c r="I224" i="20"/>
  <c r="H319" i="20"/>
  <c r="L19" i="12"/>
  <c r="L37" i="12"/>
  <c r="H337" i="20"/>
  <c r="L25" i="12"/>
  <c r="H325" i="20"/>
  <c r="L17" i="12"/>
  <c r="H317" i="20"/>
  <c r="L34" i="12"/>
  <c r="H334" i="20"/>
  <c r="L18" i="12"/>
  <c r="H318" i="20"/>
  <c r="H348" i="20"/>
  <c r="L48" i="12"/>
  <c r="H332" i="20"/>
  <c r="L32" i="12"/>
  <c r="S63" i="14"/>
  <c r="S59" i="14"/>
  <c r="J54" i="12" s="1"/>
  <c r="J52" i="20" s="1"/>
  <c r="S65" i="14"/>
  <c r="S61" i="14"/>
  <c r="F314" i="20"/>
  <c r="S62" i="14"/>
  <c r="S60" i="14"/>
  <c r="J52" i="12" s="1"/>
  <c r="J50" i="20" s="1"/>
  <c r="J14" i="12"/>
  <c r="S58" i="14"/>
  <c r="J53" i="12" s="1"/>
  <c r="J51" i="20" s="1"/>
  <c r="S64" i="14"/>
  <c r="K14" i="26"/>
  <c r="M61" i="20" s="1"/>
  <c r="I369" i="20"/>
  <c r="H368" i="20"/>
  <c r="L30" i="13"/>
  <c r="L26" i="13"/>
  <c r="H364" i="20"/>
  <c r="M23" i="13"/>
  <c r="I361" i="20"/>
  <c r="G364" i="20"/>
  <c r="K26" i="13"/>
  <c r="G358" i="20"/>
  <c r="K20" i="13"/>
  <c r="K35" i="5"/>
  <c r="G289" i="20"/>
  <c r="L57" i="5"/>
  <c r="H311" i="20"/>
  <c r="L21" i="5"/>
  <c r="H275" i="20"/>
  <c r="L28" i="5"/>
  <c r="H282" i="20"/>
  <c r="L20" i="5"/>
  <c r="H274" i="20"/>
  <c r="L59" i="4"/>
  <c r="H266" i="20"/>
  <c r="H250" i="20"/>
  <c r="L43" i="4"/>
  <c r="L35" i="4"/>
  <c r="H242" i="20"/>
  <c r="J35" i="4"/>
  <c r="F242" i="20"/>
  <c r="F230" i="20"/>
  <c r="J23" i="4"/>
  <c r="F226" i="20"/>
  <c r="J19" i="4"/>
  <c r="J15" i="4"/>
  <c r="F222" i="20"/>
  <c r="U74" i="6"/>
  <c r="U70" i="6"/>
  <c r="L14" i="4"/>
  <c r="U72" i="6"/>
  <c r="U68" i="6"/>
  <c r="L63" i="4" s="1"/>
  <c r="L40" i="20" s="1"/>
  <c r="U71" i="6"/>
  <c r="U67" i="6"/>
  <c r="L62" i="4" s="1"/>
  <c r="L39" i="20" s="1"/>
  <c r="U73" i="6"/>
  <c r="H221" i="20"/>
  <c r="U69" i="6"/>
  <c r="L61" i="4" s="1"/>
  <c r="L38" i="20" s="1"/>
  <c r="G234" i="20"/>
  <c r="K27" i="4"/>
  <c r="I233" i="20"/>
  <c r="M26" i="4"/>
  <c r="M40" i="12"/>
  <c r="I340" i="20"/>
  <c r="M24" i="12"/>
  <c r="I324" i="20"/>
  <c r="I363" i="20"/>
  <c r="M25" i="13"/>
  <c r="I359" i="20"/>
  <c r="M21" i="13"/>
  <c r="I355" i="20"/>
  <c r="M17" i="13"/>
  <c r="J30" i="13"/>
  <c r="F368" i="20"/>
  <c r="F356" i="20"/>
  <c r="J18" i="13"/>
  <c r="S44" i="15"/>
  <c r="S40" i="15"/>
  <c r="J14" i="13"/>
  <c r="S42" i="15"/>
  <c r="S38" i="15"/>
  <c r="J33" i="13" s="1"/>
  <c r="J58" i="20" s="1"/>
  <c r="S39" i="15"/>
  <c r="J31" i="13" s="1"/>
  <c r="J56" i="20" s="1"/>
  <c r="S37" i="15"/>
  <c r="J32" i="13" s="1"/>
  <c r="J57" i="20" s="1"/>
  <c r="S43" i="15"/>
  <c r="F352" i="20"/>
  <c r="S41" i="15"/>
  <c r="H361" i="20"/>
  <c r="L23" i="13"/>
  <c r="H363" i="20"/>
  <c r="L25" i="13"/>
  <c r="H355" i="20"/>
  <c r="L17" i="13"/>
  <c r="M26" i="13"/>
  <c r="I364" i="20"/>
  <c r="J27" i="13"/>
  <c r="F365" i="20"/>
  <c r="J19" i="13"/>
  <c r="F357" i="20"/>
  <c r="K53" i="5"/>
  <c r="G307" i="20"/>
  <c r="G303" i="20"/>
  <c r="K49" i="5"/>
  <c r="H312" i="20"/>
  <c r="L58" i="5"/>
  <c r="L54" i="5"/>
  <c r="H308" i="20"/>
  <c r="L46" i="5"/>
  <c r="H300" i="20"/>
  <c r="H296" i="20"/>
  <c r="L42" i="5"/>
  <c r="H292" i="20"/>
  <c r="L38" i="5"/>
  <c r="K56" i="5"/>
  <c r="G310" i="20"/>
  <c r="K48" i="5"/>
  <c r="G302" i="20"/>
  <c r="K40" i="5"/>
  <c r="G294" i="20"/>
  <c r="G304" i="20"/>
  <c r="K50" i="5"/>
  <c r="L36" i="5"/>
  <c r="H290" i="20"/>
  <c r="L32" i="5"/>
  <c r="H286" i="20"/>
  <c r="G282" i="20"/>
  <c r="K28" i="5"/>
  <c r="G278" i="20"/>
  <c r="K24" i="5"/>
  <c r="K20" i="5"/>
  <c r="G274" i="20"/>
  <c r="G270" i="20"/>
  <c r="K16" i="5"/>
  <c r="I289" i="20"/>
  <c r="M35" i="5"/>
  <c r="I281" i="20"/>
  <c r="M27" i="5"/>
  <c r="I273" i="20"/>
  <c r="M19" i="5"/>
  <c r="J51" i="5"/>
  <c r="F305" i="20"/>
  <c r="G273" i="20"/>
  <c r="K19" i="5"/>
  <c r="G290" i="20"/>
  <c r="K36" i="5"/>
  <c r="F282" i="20"/>
  <c r="J28" i="5"/>
  <c r="F274" i="20"/>
  <c r="J20" i="5"/>
  <c r="J33" i="5"/>
  <c r="F287" i="20"/>
  <c r="G271" i="20"/>
  <c r="K17" i="5"/>
  <c r="I249" i="20"/>
  <c r="M42" i="4"/>
  <c r="G265" i="20"/>
  <c r="K58" i="4"/>
  <c r="K54" i="4"/>
  <c r="G261" i="20"/>
  <c r="K50" i="4"/>
  <c r="G257" i="20"/>
  <c r="K42" i="4"/>
  <c r="G249" i="20"/>
  <c r="G245" i="20"/>
  <c r="K38" i="4"/>
  <c r="G241" i="20"/>
  <c r="K34" i="4"/>
  <c r="G233" i="20"/>
  <c r="K26" i="4"/>
  <c r="K22" i="4"/>
  <c r="G229" i="20"/>
  <c r="K18" i="4"/>
  <c r="G225" i="20"/>
  <c r="F253" i="20"/>
  <c r="J46" i="4"/>
  <c r="M57" i="4"/>
  <c r="I264" i="20"/>
  <c r="M41" i="4"/>
  <c r="I248" i="20"/>
  <c r="I240" i="20"/>
  <c r="M33" i="4"/>
  <c r="K29" i="4"/>
  <c r="G236" i="20"/>
  <c r="K21" i="4"/>
  <c r="G228" i="20"/>
  <c r="G224" i="20"/>
  <c r="K17" i="4"/>
  <c r="L58" i="4"/>
  <c r="H265" i="20"/>
  <c r="H257" i="20"/>
  <c r="L50" i="4"/>
  <c r="H249" i="20"/>
  <c r="L42" i="4"/>
  <c r="L34" i="4"/>
  <c r="H241" i="20"/>
  <c r="F237" i="20"/>
  <c r="J30" i="4"/>
  <c r="J26" i="4"/>
  <c r="F233" i="20"/>
  <c r="F229" i="20"/>
  <c r="J22" i="4"/>
  <c r="L48" i="4"/>
  <c r="H255" i="20"/>
  <c r="L32" i="4"/>
  <c r="H239" i="20"/>
  <c r="H231" i="20"/>
  <c r="L24" i="4"/>
  <c r="I236" i="20"/>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H346" i="20"/>
  <c r="L22" i="12"/>
  <c r="H322" i="20"/>
  <c r="U64" i="14"/>
  <c r="U60" i="14"/>
  <c r="L52" i="12" s="1"/>
  <c r="L50" i="20" s="1"/>
  <c r="H314" i="20"/>
  <c r="U62" i="14"/>
  <c r="U58" i="14"/>
  <c r="L53" i="12" s="1"/>
  <c r="L51" i="20" s="1"/>
  <c r="U61" i="14"/>
  <c r="U59" i="14"/>
  <c r="L54" i="12" s="1"/>
  <c r="L52" i="20" s="1"/>
  <c r="U65" i="14"/>
  <c r="L14" i="12"/>
  <c r="U63" i="14"/>
  <c r="H344" i="20"/>
  <c r="L44" i="12"/>
  <c r="H336" i="20"/>
  <c r="L36" i="12"/>
  <c r="J42" i="12"/>
  <c r="F342" i="20"/>
  <c r="J34" i="12"/>
  <c r="F334" i="20"/>
  <c r="F326" i="20"/>
  <c r="J26" i="12"/>
  <c r="F318" i="20"/>
  <c r="J18" i="12"/>
  <c r="M49" i="12"/>
  <c r="I349" i="20"/>
  <c r="M41" i="12"/>
  <c r="I341" i="20"/>
  <c r="M33" i="12"/>
  <c r="I333" i="20"/>
  <c r="M25" i="12"/>
  <c r="I325" i="20"/>
  <c r="M17" i="12"/>
  <c r="I317" i="20"/>
  <c r="F369" i="20"/>
  <c r="H14" i="26"/>
  <c r="J61" i="20" s="1"/>
  <c r="G359" i="20"/>
  <c r="K21" i="13"/>
  <c r="M24" i="13"/>
  <c r="I362" i="20"/>
  <c r="H306" i="20"/>
  <c r="L52" i="5"/>
  <c r="L44" i="5"/>
  <c r="H298" i="20"/>
  <c r="I307" i="20"/>
  <c r="M53" i="5"/>
  <c r="H307" i="20"/>
  <c r="L53" i="5"/>
  <c r="F273" i="20"/>
  <c r="J19" i="5"/>
  <c r="F269" i="20"/>
  <c r="J15" i="5"/>
  <c r="H273" i="20"/>
  <c r="L19" i="5"/>
  <c r="H278" i="20"/>
  <c r="L24" i="5"/>
  <c r="J49" i="4"/>
  <c r="F256" i="20"/>
  <c r="F252" i="20"/>
  <c r="J45" i="4"/>
  <c r="F240" i="20"/>
  <c r="J33" i="4"/>
  <c r="F255" i="20"/>
  <c r="J48" i="4"/>
  <c r="F247" i="20"/>
  <c r="J40" i="4"/>
  <c r="G248" i="20"/>
  <c r="K41" i="4"/>
  <c r="G240" i="20"/>
  <c r="K33" i="4"/>
  <c r="J17" i="4"/>
  <c r="F224" i="20"/>
  <c r="K43" i="4"/>
  <c r="G250" i="20"/>
  <c r="I237" i="20"/>
  <c r="M30" i="4"/>
  <c r="I229" i="20"/>
  <c r="M22" i="4"/>
  <c r="K44" i="12"/>
  <c r="G344" i="20"/>
  <c r="K34" i="12"/>
  <c r="G334" i="20"/>
  <c r="F316" i="20"/>
  <c r="J16" i="12"/>
  <c r="H367" i="20"/>
  <c r="L29" i="13"/>
  <c r="I368" i="20"/>
  <c r="M30" i="13"/>
  <c r="I293" i="20"/>
  <c r="M39" i="5"/>
  <c r="J55" i="5"/>
  <c r="F309" i="20"/>
  <c r="L27" i="4"/>
  <c r="H234" i="20"/>
  <c r="L23" i="4"/>
  <c r="H230" i="20"/>
  <c r="L15" i="4"/>
  <c r="H222" i="20"/>
  <c r="J28" i="4"/>
  <c r="F235" i="20"/>
  <c r="J16" i="4"/>
  <c r="F223" i="20"/>
  <c r="H345" i="20"/>
  <c r="L45" i="12"/>
  <c r="H333" i="20"/>
  <c r="L33" i="12"/>
  <c r="M45" i="12"/>
  <c r="I345" i="20"/>
  <c r="U38" i="15"/>
  <c r="L33" i="13" s="1"/>
  <c r="L58" i="20" s="1"/>
  <c r="U41" i="15"/>
  <c r="U42" i="15"/>
  <c r="U43" i="15"/>
  <c r="H352" i="20"/>
  <c r="U40" i="15"/>
  <c r="U39" i="15"/>
  <c r="L31" i="13" s="1"/>
  <c r="L56" i="20" s="1"/>
  <c r="U44" i="15"/>
  <c r="U37" i="15"/>
  <c r="L32" i="13" s="1"/>
  <c r="L57" i="20" s="1"/>
  <c r="L14" i="13"/>
  <c r="G293" i="20"/>
  <c r="K39" i="5"/>
  <c r="I290" i="20"/>
  <c r="M36" i="5"/>
  <c r="J55" i="4"/>
  <c r="F262" i="20"/>
  <c r="J47" i="4"/>
  <c r="F254" i="20"/>
  <c r="F250" i="20"/>
  <c r="J43" i="4"/>
  <c r="J39" i="4"/>
  <c r="F246" i="20"/>
  <c r="F238" i="20"/>
  <c r="J31" i="4"/>
  <c r="F234" i="20"/>
  <c r="J27" i="4"/>
  <c r="K41" i="12"/>
  <c r="G341" i="20"/>
  <c r="G325" i="20"/>
  <c r="K25" i="12"/>
  <c r="J28" i="12"/>
  <c r="F328" i="20"/>
  <c r="F320" i="20"/>
  <c r="J20" i="12"/>
  <c r="M43" i="12"/>
  <c r="I343" i="20"/>
  <c r="I327" i="20"/>
  <c r="M27" i="12"/>
  <c r="I319" i="20"/>
  <c r="M19" i="12"/>
  <c r="K57" i="5"/>
  <c r="G311" i="20"/>
  <c r="G299" i="20"/>
  <c r="K45" i="5"/>
  <c r="K41" i="5"/>
  <c r="G295" i="20"/>
  <c r="L50" i="5"/>
  <c r="H304" i="20"/>
  <c r="H288" i="20"/>
  <c r="L34" i="5"/>
  <c r="I278" i="20"/>
  <c r="M24" i="5"/>
  <c r="K58" i="5"/>
  <c r="G312" i="20"/>
  <c r="J59" i="5"/>
  <c r="F313" i="20"/>
  <c r="F297" i="20"/>
  <c r="J43" i="5"/>
  <c r="F289" i="20"/>
  <c r="J35" i="5"/>
  <c r="K25" i="5"/>
  <c r="G279" i="20"/>
  <c r="I261" i="20"/>
  <c r="M54" i="4"/>
  <c r="I257" i="20"/>
  <c r="M50" i="4"/>
  <c r="I253" i="20"/>
  <c r="M46" i="4"/>
  <c r="I245" i="20"/>
  <c r="M38" i="4"/>
  <c r="I241" i="20"/>
  <c r="M34" i="4"/>
  <c r="K46" i="4"/>
  <c r="G253" i="20"/>
  <c r="T73" i="6"/>
  <c r="T69" i="6"/>
  <c r="K61" i="4" s="1"/>
  <c r="K38" i="20" s="1"/>
  <c r="K14" i="4"/>
  <c r="T71" i="6"/>
  <c r="T67" i="6"/>
  <c r="K62" i="4" s="1"/>
  <c r="K39" i="20" s="1"/>
  <c r="T70" i="6"/>
  <c r="T68" i="6"/>
  <c r="K63" i="4" s="1"/>
  <c r="K40" i="20" s="1"/>
  <c r="T74" i="6"/>
  <c r="G221" i="20"/>
  <c r="T72" i="6"/>
  <c r="F261" i="20"/>
  <c r="J54" i="4"/>
  <c r="F245" i="20"/>
  <c r="J38" i="4"/>
  <c r="M49" i="4"/>
  <c r="I256" i="20"/>
  <c r="G232" i="20"/>
  <c r="K25" i="4"/>
  <c r="J18" i="4"/>
  <c r="F225" i="20"/>
  <c r="L44" i="4"/>
  <c r="H251" i="20"/>
  <c r="J51" i="12"/>
  <c r="F351" i="20"/>
  <c r="J19" i="12"/>
  <c r="F319" i="20"/>
  <c r="L38" i="12"/>
  <c r="H338" i="20"/>
  <c r="H328" i="20"/>
  <c r="L28" i="12"/>
  <c r="H320" i="20"/>
  <c r="L20" i="12"/>
  <c r="F350" i="20"/>
  <c r="J50" i="12"/>
  <c r="F355" i="20"/>
  <c r="J17" i="13"/>
  <c r="L56" i="5"/>
  <c r="H310" i="20"/>
  <c r="L48" i="5"/>
  <c r="H302" i="20"/>
  <c r="H294" i="20"/>
  <c r="L40" i="5"/>
  <c r="F285" i="20"/>
  <c r="J31" i="5"/>
  <c r="J34" i="5"/>
  <c r="F288" i="20"/>
  <c r="F272" i="20"/>
  <c r="J18" i="5"/>
  <c r="H287" i="20"/>
  <c r="L33" i="5"/>
  <c r="J57" i="4"/>
  <c r="F264" i="20"/>
  <c r="F248" i="20"/>
  <c r="J41" i="4"/>
  <c r="J25" i="4"/>
  <c r="F232" i="20"/>
  <c r="K50" i="12"/>
  <c r="G350" i="20"/>
  <c r="K46" i="12"/>
  <c r="G346" i="20"/>
  <c r="T65" i="14"/>
  <c r="T61" i="14"/>
  <c r="G314" i="20"/>
  <c r="T63" i="14"/>
  <c r="T59" i="14"/>
  <c r="K54" i="12" s="1"/>
  <c r="K52" i="20" s="1"/>
  <c r="T60" i="14"/>
  <c r="K52" i="12" s="1"/>
  <c r="K50" i="20" s="1"/>
  <c r="T58" i="14"/>
  <c r="K53" i="12" s="1"/>
  <c r="K51" i="20" s="1"/>
  <c r="T64" i="14"/>
  <c r="K14" i="12"/>
  <c r="T62" i="14"/>
  <c r="K21" i="12"/>
  <c r="G321" i="20"/>
  <c r="M39" i="12"/>
  <c r="I339" i="20"/>
  <c r="M14" i="13"/>
  <c r="I352" i="20"/>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<sst xmlns="http://schemas.openxmlformats.org/spreadsheetml/2006/main" count="1732" uniqueCount="338">
  <si>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</si>
  <si>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</si>
  <si>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</si>
  <si>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</si>
  <si>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</si>
  <si>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</si>
  <si>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</si>
  <si>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</si>
  <si>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</si>
  <si>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</si>
  <si>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</si>
  <si>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</si>
  <si>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</si>
  <si>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</si>
  <si>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</si>
  <si>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</si>
  <si>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</si>
  <si>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</si>
  <si>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</si>
  <si>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</si>
  <si>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</si>
  <si>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</si>
  <si>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</si>
  <si>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</si>
  <si>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</si>
  <si>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</si>
  <si>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</si>
  <si>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</si>
  <si>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</si>
  <si>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</si>
  <si>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</si>
  <si>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</si>
  <si>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</si>
  <si>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</si>
  <si>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</si>
  <si>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</si>
  <si>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</si>
  <si>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</si>
  <si>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</si>
  <si>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</si>
  <si>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</si>
  <si>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</si>
  <si>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</si>
  <si>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</si>
  <si>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</si>
  <si>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</si>
  <si>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</si>
  <si>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</si>
  <si>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</si>
  <si>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</si>
  <si>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</si>
  <si>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</si>
  <si>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</si>
  <si>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</si>
  <si>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</si>
  <si>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</si>
  <si>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</si>
  <si>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</si>
  <si>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</si>
  <si>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</si>
  <si>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</si>
  <si>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</si>
  <si>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</si>
  <si>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</si>
  <si>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</si>
  <si>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</si>
  <si>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</si>
  <si>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</si>
  <si>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</si>
  <si>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</si>
  <si>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</si>
  <si>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</si>
  <si>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</si>
  <si>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</si>
  <si>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</si>
  <si>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</si>
  <si>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</si>
  <si>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</si>
  <si>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</si>
  <si>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</si>
  <si>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</si>
  <si>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</si>
  <si>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</si>
  <si>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</si>
  <si>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</si>
  <si>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</si>
  <si>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</si>
  <si>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</si>
  <si>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</si>
  <si>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</si>
  <si>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</si>
  <si>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</si>
  <si>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</si>
  <si>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</si>
  <si>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</si>
  <si>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</si>
  <si>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</si>
  <si>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</si>
  <si>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</si>
  <si>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</si>
  <si>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</si>
  <si>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</si>
  <si>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</si>
  <si>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</si>
  <si>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</si>
  <si>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</si>
  <si>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</si>
  <si>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</si>
  <si>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</si>
  <si>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</si>
  <si>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</si>
  <si>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</si>
  <si>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</si>
  <si>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</si>
  <si>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</si>
  <si>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</si>
  <si>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</si>
  <si>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</si>
  <si>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</si>
  <si>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</si>
  <si>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</si>
  <si>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</si>
  <si>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</si>
  <si>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</si>
  <si>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</si>
  <si>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</si>
  <si>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</si>
  <si>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</si>
  <si>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</si>
  <si>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</si>
  <si>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</si>
  <si>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</si>
  <si>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</si>
  <si>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</si>
  <si>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</si>
  <si>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</si>
  <si>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</si>
  <si>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</si>
  <si>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</si>
  <si>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</si>
  <si>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</si>
  <si>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</si>
  <si>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</si>
  <si>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</si>
  <si>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</si>
  <si>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</si>
  <si>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</si>
  <si>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</si>
  <si>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</si>
  <si>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</si>
  <si>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</si>
  <si>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</si>
  <si>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</si>
  <si>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</si>
  <si>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</si>
  <si>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</si>
  <si>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</si>
  <si>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</si>
  <si>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</si>
  <si>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</si>
  <si>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</si>
  <si>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</si>
  <si>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</si>
  <si>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</si>
  <si>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</si>
  <si>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</si>
  <si>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</si>
  <si>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</si>
  <si>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</si>
  <si>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</si>
  <si>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</si>
  <si>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</si>
  <si>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</si>
  <si>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</si>
  <si>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</si>
  <si>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</si>
  <si>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</si>
  <si>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</si>
  <si>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</si>
  <si>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</si>
  <si>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</si>
  <si>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</si>
  <si>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</si>
  <si>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</si>
  <si>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</si>
  <si>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</si>
  <si>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</si>
  <si>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</si>
  <si>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</si>
  <si>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</si>
  <si>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</si>
  <si>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</si>
  <si>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</si>
  <si>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</si>
  <si>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</si>
  <si>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</si>
  <si>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</si>
  <si>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</si>
  <si>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</si>
  <si>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</si>
  <si>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</si>
  <si>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</si>
  <si>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</si>
  <si>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</si>
  <si>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</si>
  <si>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</si>
  <si>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</si>
  <si>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</si>
  <si>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</si>
  <si>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</si>
  <si>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</si>
  <si>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</si>
  <si>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</si>
  <si>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</si>
  <si>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</si>
  <si>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</si>
  <si>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</si>
  <si>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</si>
  <si>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</si>
  <si>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</si>
  <si>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</si>
  <si>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</si>
  <si>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</si>
  <si>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</si>
  <si>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</si>
  <si>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</si>
  <si>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</si>
  <si>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</si>
  <si>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</si>
  <si>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</si>
  <si>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</si>
  <si>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</si>
  <si>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</si>
  <si>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</si>
  <si>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</si>
  <si>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</si>
  <si>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</si>
  <si>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</si>
  <si>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</si>
  <si>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</si>
  <si>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</si>
  <si>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</si>
  <si>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</si>
  <si>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</si>
  <si>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</si>
  <si>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</si>
  <si>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</si>
  <si>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</si>
  <si>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</si>
  <si>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</si>
  <si>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</si>
  <si>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</si>
  <si>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</si>
  <si>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</si>
  <si>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</si>
  <si>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</si>
  <si>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</si>
  <si>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</si>
  <si>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</si>
  <si>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</si>
  <si>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</si>
  <si>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</si>
  <si>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</si>
  <si>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</si>
  <si>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</si>
  <si>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</si>
  <si>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</si>
  <si>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</si>
  <si>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</si>
  <si>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</si>
  <si>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</si>
  <si>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</si>
  <si>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</si>
  <si>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</si>
  <si>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</si>
  <si>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</si>
  <si>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</si>
  <si>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</si>
  <si>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</si>
  <si>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</si>
  <si>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</si>
  <si>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</si>
  <si>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</si>
  <si>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</si>
  <si>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</si>
  <si>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</si>
  <si>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</si>
  <si>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</si>
  <si>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</si>
  <si>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</si>
  <si>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</si>
  <si>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</si>
  <si>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</si>
  <si>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</si>
  <si>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</si>
  <si>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</si>
  <si>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</si>
  <si>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</si>
  <si>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</si>
  <si>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</si>
  <si>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</si>
  <si>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</si>
  <si>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</si>
  <si>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</si>
  <si>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</si>
  <si>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</si>
  <si>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</si>
  <si>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</si>
  <si>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</si>
  <si>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</si>
  <si>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MAMPEC_Active_Substance_Input_Paramers</t>
  </si>
  <si>
    <t>1.0</t>
  </si>
  <si>
    <t>Tralopyril</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</si>
  <si>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</si>
  <si>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</si>
  <si>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</si>
  <si>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</si>
  <si>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</si>
  <si>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</si>
  <si>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</si>
  <si>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</si>
  <si>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</si>
  <si>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</si>
  <si>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</si>
  <si>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</si>
  <si>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</si>
  <si>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</si>
  <si>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</si>
  <si>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</si>
  <si>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</si>
  <si>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</si>
  <si>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</si>
  <si>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PT 21 Product authorisation manual (environmental risk assessment) (ECHA, 2017)</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</si>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</sst>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1">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11" fontId="5" fillId="9" borderId="6" xfId="22" applyNumberFormat="1">
      <alignment horizontal="left" vertical="center"/>
    </xf>
    <xf numFmtId="0" fontId="0" fillId="5" borderId="0" xfId="0"/>
    <xf numFmtId="0" fontId="0" fillId="5" borderId="6" xfId="0" applyBorder="1" applyAlignment="1">
      <alignment horizontal="center" wrapText="1"/>
    </xf>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8" borderId="0" xfId="30" applyFill="1">
      <alignment horizontal="center"/>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33" fillId="5" borderId="0" xfId="0" applyFont="1" applyAlignment="1">
      <alignment horizontal="left"/>
    </xf>
    <xf numFmtId="0" fontId="30" fillId="5" borderId="0" xfId="0" applyFont="1" applyAlignment="1">
      <alignment horizontal="left"/>
    </xf>
    <xf numFmtId="0" fontId="0" fillId="5" borderId="0" xfId="0"/>
    <xf numFmtId="0" fontId="0" fillId="5" borderId="6"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8</xdr:col>
      <xdr:colOff>191708</xdr:colOff>
      <xdr:row>42</xdr:row>
      <xdr:rowOff>134128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876425"/>
          <a:ext cx="8649908" cy="5572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70" zoomScaleNormal="70" workbookViewId="0"/>
  </sheetViews>
  <sheetFormatPr defaultRowHeight="19.5" x14ac:dyDescent="0.25"/>
  <cols>
    <col min="1" max="1" width="9" style="4"/>
    <col min="2" max="3" width="19.5" style="4" customWidth="1"/>
    <col min="4" max="16384" width="9" style="4"/>
  </cols>
  <sheetData>
    <row r="2" spans="2:26" x14ac:dyDescent="0.25">
      <c r="B2" s="143" t="s">
        <v>306</v>
      </c>
      <c r="C2" s="143"/>
      <c r="D2" s="143"/>
      <c r="E2" s="143"/>
      <c r="F2" s="143"/>
      <c r="G2" s="143"/>
      <c r="H2" s="143"/>
      <c r="I2" s="143"/>
      <c r="J2" s="143"/>
      <c r="K2" s="143"/>
      <c r="L2" s="143"/>
      <c r="M2" s="143"/>
      <c r="N2" s="143"/>
      <c r="O2" s="143"/>
      <c r="P2" s="143"/>
      <c r="Q2" s="143"/>
      <c r="R2" s="143"/>
      <c r="S2" s="143"/>
      <c r="T2" s="143"/>
      <c r="U2" s="143"/>
      <c r="V2" s="143"/>
      <c r="W2" s="143"/>
    </row>
    <row r="3" spans="2:26" x14ac:dyDescent="0.25">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2:26" ht="21" customHeight="1" thickBot="1" x14ac:dyDescent="0.35">
      <c r="B4" s="142" t="s">
        <v>301</v>
      </c>
      <c r="C4" s="142"/>
      <c r="D4" s="142"/>
      <c r="E4" s="142"/>
      <c r="F4" s="142"/>
      <c r="G4" s="142"/>
      <c r="H4" s="142"/>
      <c r="I4" s="142"/>
      <c r="J4" s="142"/>
      <c r="K4" s="142"/>
      <c r="L4" s="142"/>
      <c r="M4" s="142"/>
      <c r="N4" s="142"/>
      <c r="O4" s="142"/>
    </row>
    <row r="5" spans="2:26" ht="20.25" thickTop="1" x14ac:dyDescent="0.25">
      <c r="B5" s="4" t="s">
        <v>336</v>
      </c>
    </row>
    <row r="6" spans="2:26" ht="160.5" customHeight="1" x14ac:dyDescent="0.25">
      <c r="B6" s="141" t="s">
        <v>333</v>
      </c>
      <c r="C6" s="141"/>
      <c r="D6" s="141"/>
      <c r="E6" s="141"/>
      <c r="F6" s="141"/>
      <c r="G6" s="141"/>
      <c r="H6" s="141"/>
      <c r="I6" s="141"/>
      <c r="J6" s="141"/>
      <c r="K6" s="141"/>
      <c r="L6" s="141"/>
      <c r="M6" s="141"/>
      <c r="N6" s="141"/>
      <c r="O6" s="141"/>
      <c r="P6" s="141"/>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332</v>
      </c>
      <c r="C12" s="6"/>
      <c r="D12" s="7"/>
      <c r="E12" s="7"/>
      <c r="F12" s="7"/>
      <c r="G12" s="7"/>
      <c r="H12" s="7"/>
      <c r="I12" s="7"/>
      <c r="J12" s="7"/>
      <c r="K12" s="7"/>
      <c r="L12" s="7"/>
      <c r="M12" s="7"/>
      <c r="N12" s="7"/>
      <c r="O12" s="7"/>
      <c r="P12" s="7"/>
    </row>
    <row r="13" spans="2:26" x14ac:dyDescent="0.25">
      <c r="B13" s="5"/>
      <c r="C13" s="6"/>
      <c r="D13" s="7"/>
      <c r="E13" s="7"/>
      <c r="F13" s="7"/>
      <c r="G13" s="7"/>
      <c r="H13" s="7"/>
      <c r="I13" s="7"/>
      <c r="J13" s="7"/>
      <c r="K13" s="7"/>
      <c r="L13" s="7"/>
      <c r="M13" s="7"/>
      <c r="N13" s="7"/>
      <c r="O13" s="7"/>
      <c r="P13" s="7"/>
    </row>
    <row r="14" spans="2:26" x14ac:dyDescent="0.25">
      <c r="B14" s="7" t="s">
        <v>5</v>
      </c>
      <c r="C14" s="7"/>
      <c r="D14" s="7"/>
      <c r="E14" s="7"/>
      <c r="F14" s="7"/>
      <c r="G14" s="7"/>
      <c r="H14" s="7"/>
      <c r="I14" s="7"/>
      <c r="J14" s="7"/>
      <c r="K14" s="7"/>
      <c r="L14" s="7"/>
      <c r="M14" s="7"/>
      <c r="N14" s="7"/>
      <c r="O14" s="7"/>
      <c r="P14"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7" t="s">
        <v>311</v>
      </c>
      <c r="C19" s="9">
        <v>43006</v>
      </c>
      <c r="D19" s="7" t="s">
        <v>304</v>
      </c>
      <c r="E19" s="7"/>
      <c r="F19" s="7"/>
      <c r="G19" s="7"/>
      <c r="H19" s="7"/>
      <c r="I19" s="7"/>
      <c r="J19" s="7"/>
      <c r="K19" s="7"/>
      <c r="L19" s="7"/>
      <c r="M19" s="7"/>
      <c r="N19" s="7"/>
      <c r="O19" s="7"/>
      <c r="P19" s="7"/>
    </row>
    <row r="20" spans="2:16" x14ac:dyDescent="0.25">
      <c r="B20" s="127"/>
      <c r="C20" s="9"/>
      <c r="D20" s="7"/>
      <c r="E20" s="7"/>
      <c r="F20" s="7"/>
      <c r="G20" s="7"/>
      <c r="H20" s="7"/>
      <c r="I20" s="7"/>
      <c r="J20" s="7"/>
      <c r="K20" s="7"/>
      <c r="L20" s="7"/>
      <c r="M20" s="7"/>
      <c r="N20" s="7"/>
      <c r="O20" s="7"/>
      <c r="P20" s="7"/>
    </row>
    <row r="21" spans="2:16" x14ac:dyDescent="0.25">
      <c r="B21" s="128"/>
      <c r="C21" s="124"/>
    </row>
    <row r="22" spans="2:16" x14ac:dyDescent="0.25">
      <c r="B22" s="128"/>
      <c r="C22" s="124"/>
    </row>
    <row r="23" spans="2:16" x14ac:dyDescent="0.25">
      <c r="B23" s="128"/>
      <c r="C23" s="124"/>
    </row>
    <row r="24" spans="2:16" x14ac:dyDescent="0.25">
      <c r="B24" s="128"/>
    </row>
    <row r="25" spans="2:16" x14ac:dyDescent="0.25">
      <c r="B25" s="128"/>
    </row>
    <row r="26" spans="2:16" x14ac:dyDescent="0.25">
      <c r="B26" s="128"/>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1" customFormat="1" ht="18" x14ac:dyDescent="0.25">
      <c r="B2" s="143" t="s">
        <v>306</v>
      </c>
      <c r="C2" s="143"/>
      <c r="D2" s="143"/>
      <c r="E2" s="143"/>
      <c r="F2" s="143"/>
      <c r="G2" s="143"/>
      <c r="H2" s="143"/>
      <c r="I2" s="143"/>
      <c r="J2" s="143"/>
      <c r="K2" s="143"/>
    </row>
    <row r="3" spans="2:12" s="131" customFormat="1" x14ac:dyDescent="0.2"/>
    <row r="4" spans="2:12" ht="45.75" customHeight="1" thickBot="1" x14ac:dyDescent="0.35">
      <c r="B4" s="142" t="s">
        <v>301</v>
      </c>
      <c r="C4" s="142"/>
      <c r="D4" s="142"/>
      <c r="E4" s="142"/>
      <c r="F4" s="142"/>
      <c r="G4" s="142"/>
      <c r="H4" s="142"/>
      <c r="I4" s="142"/>
      <c r="J4" s="142"/>
      <c r="K4" s="142"/>
      <c r="L4" s="131"/>
    </row>
    <row r="5" spans="2:12" ht="13.5" thickTop="1" x14ac:dyDescent="0.2">
      <c r="B5" s="3"/>
      <c r="C5" s="3"/>
      <c r="D5" s="3"/>
      <c r="E5" s="3"/>
      <c r="F5" s="3"/>
      <c r="G5" s="3"/>
      <c r="H5" s="3"/>
      <c r="I5" s="3"/>
      <c r="J5" s="3"/>
      <c r="K5" s="3"/>
    </row>
    <row r="6" spans="2:12" ht="15" x14ac:dyDescent="0.2">
      <c r="B6" s="171" t="s">
        <v>278</v>
      </c>
      <c r="C6" s="171"/>
      <c r="D6" s="171"/>
      <c r="E6" s="171"/>
      <c r="F6" s="3"/>
      <c r="G6" s="3"/>
      <c r="H6" s="3"/>
      <c r="I6" s="3"/>
      <c r="J6" s="3"/>
      <c r="K6" s="3"/>
    </row>
    <row r="7" spans="2:12" ht="14.25" x14ac:dyDescent="0.2">
      <c r="B7" s="170" t="s">
        <v>245</v>
      </c>
      <c r="C7" s="170"/>
      <c r="D7" s="170"/>
      <c r="E7" s="113">
        <f>PNEC_Aquatic_Inside</f>
        <v>1.6999999999999999E-3</v>
      </c>
      <c r="F7" s="3"/>
      <c r="G7" s="3"/>
      <c r="H7" s="3"/>
      <c r="I7" s="3"/>
      <c r="J7" s="3"/>
      <c r="K7" s="3"/>
    </row>
    <row r="8" spans="2:12" ht="14.25" x14ac:dyDescent="0.2">
      <c r="B8" s="170" t="s">
        <v>246</v>
      </c>
      <c r="C8" s="170"/>
      <c r="D8" s="170"/>
      <c r="E8" s="113">
        <f>PNEC_Sediment_Inside</f>
        <v>7.9000000000000001E-4</v>
      </c>
      <c r="F8" s="3"/>
      <c r="G8" s="3"/>
      <c r="H8" s="3"/>
      <c r="I8" s="3"/>
      <c r="J8" s="3"/>
      <c r="K8" s="3"/>
    </row>
    <row r="9" spans="2:12" ht="14.25" x14ac:dyDescent="0.2">
      <c r="B9" s="170" t="s">
        <v>247</v>
      </c>
      <c r="C9" s="170"/>
      <c r="D9" s="170"/>
      <c r="E9" s="113">
        <f>PNEC_Aquatic_Surrounding</f>
        <v>1.6999999999999999E-3</v>
      </c>
      <c r="F9" s="3"/>
      <c r="G9" s="3"/>
      <c r="H9" s="3"/>
      <c r="I9" s="3"/>
      <c r="J9" s="3"/>
      <c r="K9" s="3"/>
    </row>
    <row r="10" spans="2:12" ht="14.25" x14ac:dyDescent="0.2">
      <c r="B10" s="169" t="s">
        <v>270</v>
      </c>
      <c r="C10" s="170"/>
      <c r="D10" s="170"/>
      <c r="E10" s="113">
        <f>PNEC_Sediment_Surrounding</f>
        <v>7.9000000000000001E-4</v>
      </c>
      <c r="F10" s="3"/>
      <c r="G10" s="3"/>
      <c r="H10" s="3"/>
      <c r="I10" s="3"/>
      <c r="J10" s="3"/>
      <c r="K10" s="3"/>
    </row>
    <row r="11" spans="2:12" ht="13.5" thickBot="1" x14ac:dyDescent="0.25"/>
    <row r="12" spans="2:12" ht="15" x14ac:dyDescent="0.2">
      <c r="B12" s="174" t="s">
        <v>302</v>
      </c>
      <c r="C12" s="175"/>
      <c r="D12" s="175"/>
      <c r="E12" s="175"/>
      <c r="F12" s="175"/>
      <c r="G12" s="175"/>
      <c r="H12" s="175"/>
      <c r="I12" s="175"/>
      <c r="J12" s="175"/>
      <c r="K12" s="175"/>
    </row>
    <row r="13" spans="2:12" ht="99.75" x14ac:dyDescent="0.2">
      <c r="B13" s="20" t="s">
        <v>10</v>
      </c>
      <c r="C13" s="20" t="s">
        <v>12</v>
      </c>
      <c r="D13" s="18" t="s">
        <v>244</v>
      </c>
      <c r="E13" s="18" t="s">
        <v>313</v>
      </c>
      <c r="F13" s="18" t="s">
        <v>314</v>
      </c>
      <c r="G13" s="18" t="s">
        <v>315</v>
      </c>
      <c r="H13" s="18" t="s">
        <v>170</v>
      </c>
      <c r="I13" s="18" t="s">
        <v>316</v>
      </c>
      <c r="J13" s="18" t="s">
        <v>317</v>
      </c>
      <c r="K13" s="18" t="s">
        <v>318</v>
      </c>
    </row>
    <row r="14" spans="2:12" ht="14.25" x14ac:dyDescent="0.2">
      <c r="B14" s="116" t="s">
        <v>298</v>
      </c>
      <c r="C14" s="116" t="str">
        <f>Compound_Name</f>
        <v>Tralopyril</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3" t="s">
        <v>306</v>
      </c>
      <c r="C2" s="143"/>
      <c r="D2" s="143"/>
      <c r="E2" s="143"/>
      <c r="F2" s="143"/>
      <c r="G2" s="143"/>
      <c r="H2" s="143"/>
      <c r="I2" s="143"/>
      <c r="J2" s="143"/>
      <c r="K2" s="143"/>
      <c r="L2" s="143"/>
      <c r="M2" s="143"/>
    </row>
    <row r="4" spans="2:13" ht="21" thickBot="1" x14ac:dyDescent="0.35">
      <c r="B4" s="176" t="s">
        <v>301</v>
      </c>
      <c r="C4" s="176"/>
      <c r="D4" s="176"/>
      <c r="E4" s="176"/>
      <c r="F4" s="176"/>
      <c r="G4" s="176"/>
      <c r="H4" s="176"/>
      <c r="I4" s="176"/>
      <c r="J4" s="176"/>
      <c r="K4" s="176"/>
      <c r="L4" s="176"/>
      <c r="M4" s="176"/>
    </row>
    <row r="5" spans="2:13" ht="13.5" thickTop="1" x14ac:dyDescent="0.2"/>
    <row r="6" spans="2:13" ht="18" thickBot="1" x14ac:dyDescent="0.35">
      <c r="B6" s="16" t="s">
        <v>0</v>
      </c>
    </row>
    <row r="7" spans="2:13" ht="13.5" thickTop="1" x14ac:dyDescent="0.2"/>
    <row r="8" spans="2:13" x14ac:dyDescent="0.2">
      <c r="B8" s="3" t="s">
        <v>1</v>
      </c>
      <c r="C8" s="75" t="s">
        <v>312</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zoomScale="85" zoomScaleNormal="85"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6" t="s">
        <v>306</v>
      </c>
      <c r="C2" s="166"/>
      <c r="D2" s="166"/>
      <c r="E2" s="166"/>
      <c r="F2" s="166"/>
      <c r="G2" s="166"/>
      <c r="H2" s="166"/>
      <c r="I2" s="166"/>
      <c r="J2" s="166"/>
      <c r="K2" s="166"/>
      <c r="L2" s="166"/>
      <c r="M2" s="166"/>
      <c r="N2" s="166"/>
      <c r="O2" s="166"/>
      <c r="P2" s="166"/>
      <c r="Q2" s="166"/>
      <c r="R2" s="166"/>
      <c r="S2" s="166"/>
      <c r="T2" s="166"/>
      <c r="U2" s="166"/>
      <c r="V2" s="166"/>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row r="6" spans="2:22" ht="18" thickBot="1" x14ac:dyDescent="0.35">
      <c r="B6" s="179" t="s">
        <v>160</v>
      </c>
      <c r="C6" s="179"/>
      <c r="D6" s="179"/>
      <c r="E6" s="179"/>
      <c r="F6" s="179"/>
      <c r="G6" s="179"/>
      <c r="H6" s="179"/>
    </row>
    <row r="7" spans="2:22" ht="13.5" thickTop="1" x14ac:dyDescent="0.2"/>
    <row r="8" spans="2:22" ht="15" x14ac:dyDescent="0.2">
      <c r="B8" s="3" t="s">
        <v>236</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334</v>
      </c>
      <c r="G10" s="45" t="e">
        <f>(G9/G8)*(27.3/30.7)</f>
        <v>#DIV/0!</v>
      </c>
      <c r="H10" s="3" t="s">
        <v>2</v>
      </c>
    </row>
    <row r="11" spans="2:22" x14ac:dyDescent="0.2">
      <c r="G11" s="45"/>
    </row>
    <row r="12" spans="2:22" ht="18" thickBot="1" x14ac:dyDescent="0.35">
      <c r="B12" s="179" t="s">
        <v>235</v>
      </c>
      <c r="C12" s="179"/>
      <c r="D12" s="179"/>
      <c r="E12" s="179"/>
      <c r="F12" s="179"/>
      <c r="G12" s="179"/>
      <c r="H12" s="179"/>
    </row>
    <row r="13" spans="2:22" ht="13.5" thickTop="1" x14ac:dyDescent="0.2"/>
    <row r="14" spans="2:22" x14ac:dyDescent="0.2">
      <c r="B14" s="3" t="s">
        <v>254</v>
      </c>
      <c r="G14" s="75">
        <v>0.9</v>
      </c>
    </row>
    <row r="15" spans="2:22" x14ac:dyDescent="0.2">
      <c r="B15" s="3" t="s">
        <v>237</v>
      </c>
      <c r="G15" s="3">
        <f>Application_Factor</f>
        <v>0</v>
      </c>
    </row>
    <row r="16" spans="2:22" x14ac:dyDescent="0.2">
      <c r="B16" s="3" t="s">
        <v>161</v>
      </c>
      <c r="G16" s="3">
        <f>G15/G14</f>
        <v>0</v>
      </c>
      <c r="H16" s="65"/>
    </row>
    <row r="18" spans="2:22" ht="15" x14ac:dyDescent="0.2">
      <c r="B18" s="171" t="s">
        <v>264</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17" t="s">
        <v>65</v>
      </c>
      <c r="C20" s="17" t="s">
        <v>13</v>
      </c>
      <c r="D20" s="17">
        <v>1</v>
      </c>
      <c r="E20" s="17" t="str">
        <f t="shared" ref="E20:E66" si="0">Compound_Name</f>
        <v>Tralopyril</v>
      </c>
      <c r="F20" s="72">
        <v>1000</v>
      </c>
      <c r="G20" s="73">
        <v>2.4500000000000001E-2</v>
      </c>
      <c r="H20" s="74">
        <v>3.2100000000000002E-3</v>
      </c>
      <c r="I20" s="73">
        <v>6.0699999999999998E-5</v>
      </c>
      <c r="J20" s="73">
        <v>7.9400000000000002E-6</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80">
        <f>PNEC_Aquatic_Inside</f>
        <v>1.6999999999999999E-3</v>
      </c>
      <c r="P20" s="180">
        <f>PNEC_Sediment_Inside</f>
        <v>7.9000000000000001E-4</v>
      </c>
      <c r="Q20" s="180">
        <f>PNEC_Aquatic_Surrounding</f>
        <v>1.6999999999999999E-3</v>
      </c>
      <c r="R20" s="180">
        <f>PNEC_Sediment_Surrounding</f>
        <v>7.9000000000000001E-4</v>
      </c>
      <c r="S20" s="95" t="e">
        <f t="shared" ref="S20:S66" si="5">K20/PNEC_Aquatic_Inside</f>
        <v>#DIV/0!</v>
      </c>
      <c r="T20" s="95" t="e">
        <f t="shared" ref="T20:T66" si="6">L20/PNEC_Sediment_Inside</f>
        <v>#DIV/0!</v>
      </c>
      <c r="U20" s="95" t="e">
        <f t="shared" ref="U20:U66" si="7">M20/PNEC_Aquatic_Surrounding</f>
        <v>#DIV/0!</v>
      </c>
      <c r="V20" s="95" t="e">
        <f t="shared" ref="V20:V66" si="8">N20/PNEC_Sediment_Surrounding</f>
        <v>#DIV/0!</v>
      </c>
    </row>
    <row r="21" spans="2:22" ht="14.25" x14ac:dyDescent="0.2">
      <c r="B21" s="17" t="s">
        <v>66</v>
      </c>
      <c r="C21" s="17" t="s">
        <v>13</v>
      </c>
      <c r="D21" s="17">
        <v>2</v>
      </c>
      <c r="E21" s="58" t="str">
        <f t="shared" si="0"/>
        <v>Tralopyril</v>
      </c>
      <c r="F21" s="72">
        <v>500</v>
      </c>
      <c r="G21" s="73">
        <v>2.93E-2</v>
      </c>
      <c r="H21" s="73">
        <v>3.8400000000000001E-3</v>
      </c>
      <c r="I21" s="73">
        <v>9.0000000000000006E-5</v>
      </c>
      <c r="J21" s="73">
        <v>1.1800000000000001E-5</v>
      </c>
      <c r="K21" s="69" t="e">
        <f t="shared" si="1"/>
        <v>#DIV/0!</v>
      </c>
      <c r="L21" s="69" t="e">
        <f t="shared" si="2"/>
        <v>#DIV/0!</v>
      </c>
      <c r="M21" s="69" t="e">
        <f t="shared" si="3"/>
        <v>#DIV/0!</v>
      </c>
      <c r="N21" s="69" t="e">
        <f t="shared" si="4"/>
        <v>#DIV/0!</v>
      </c>
      <c r="O21" s="180"/>
      <c r="P21" s="180"/>
      <c r="Q21" s="180"/>
      <c r="R21" s="180"/>
      <c r="S21" s="95" t="e">
        <f t="shared" si="5"/>
        <v>#DIV/0!</v>
      </c>
      <c r="T21" s="95" t="e">
        <f t="shared" si="6"/>
        <v>#DIV/0!</v>
      </c>
      <c r="U21" s="95" t="e">
        <f t="shared" si="7"/>
        <v>#DIV/0!</v>
      </c>
      <c r="V21" s="95" t="e">
        <f t="shared" si="8"/>
        <v>#DIV/0!</v>
      </c>
    </row>
    <row r="22" spans="2:22" ht="14.25" x14ac:dyDescent="0.2">
      <c r="B22" s="17" t="s">
        <v>67</v>
      </c>
      <c r="C22" s="17" t="s">
        <v>13</v>
      </c>
      <c r="D22" s="17">
        <v>3</v>
      </c>
      <c r="E22" s="58" t="str">
        <f t="shared" si="0"/>
        <v>Tralopyril</v>
      </c>
      <c r="F22" s="72">
        <v>180</v>
      </c>
      <c r="G22" s="73">
        <v>2.41E-2</v>
      </c>
      <c r="H22" s="73">
        <v>3.16E-3</v>
      </c>
      <c r="I22" s="73">
        <v>9.2999999999999997E-5</v>
      </c>
      <c r="J22" s="73">
        <v>1.22E-5</v>
      </c>
      <c r="K22" s="69" t="e">
        <f t="shared" si="1"/>
        <v>#DIV/0!</v>
      </c>
      <c r="L22" s="69" t="e">
        <f t="shared" si="2"/>
        <v>#DIV/0!</v>
      </c>
      <c r="M22" s="69" t="e">
        <f t="shared" si="3"/>
        <v>#DIV/0!</v>
      </c>
      <c r="N22" s="69" t="e">
        <f t="shared" si="4"/>
        <v>#DIV/0!</v>
      </c>
      <c r="O22" s="180"/>
      <c r="P22" s="180"/>
      <c r="Q22" s="180"/>
      <c r="R22" s="180"/>
      <c r="S22" s="95" t="e">
        <f t="shared" si="5"/>
        <v>#DIV/0!</v>
      </c>
      <c r="T22" s="95" t="e">
        <f t="shared" si="6"/>
        <v>#DIV/0!</v>
      </c>
      <c r="U22" s="95" t="e">
        <f t="shared" si="7"/>
        <v>#DIV/0!</v>
      </c>
      <c r="V22" s="95" t="e">
        <f t="shared" si="8"/>
        <v>#DIV/0!</v>
      </c>
    </row>
    <row r="23" spans="2:22" ht="14.25" x14ac:dyDescent="0.2">
      <c r="B23" s="17" t="s">
        <v>68</v>
      </c>
      <c r="C23" s="17" t="s">
        <v>14</v>
      </c>
      <c r="D23" s="17">
        <v>1</v>
      </c>
      <c r="E23" s="58" t="str">
        <f t="shared" si="0"/>
        <v>Tralopyril</v>
      </c>
      <c r="F23" s="72">
        <v>650</v>
      </c>
      <c r="G23" s="73">
        <v>4.3400000000000001E-2</v>
      </c>
      <c r="H23" s="73">
        <v>5.6800000000000002E-3</v>
      </c>
      <c r="I23" s="73">
        <v>1.2899999999999999E-4</v>
      </c>
      <c r="J23" s="73">
        <v>1.6900000000000001E-5</v>
      </c>
      <c r="K23" s="69" t="e">
        <f t="shared" si="1"/>
        <v>#DIV/0!</v>
      </c>
      <c r="L23" s="69" t="e">
        <f t="shared" si="2"/>
        <v>#DIV/0!</v>
      </c>
      <c r="M23" s="69" t="e">
        <f t="shared" si="3"/>
        <v>#DIV/0!</v>
      </c>
      <c r="N23" s="69" t="e">
        <f t="shared" si="4"/>
        <v>#DIV/0!</v>
      </c>
      <c r="O23" s="180"/>
      <c r="P23" s="180"/>
      <c r="Q23" s="180"/>
      <c r="R23" s="180"/>
      <c r="S23" s="95" t="e">
        <f t="shared" si="5"/>
        <v>#DIV/0!</v>
      </c>
      <c r="T23" s="95" t="e">
        <f t="shared" si="6"/>
        <v>#DIV/0!</v>
      </c>
      <c r="U23" s="95" t="e">
        <f t="shared" si="7"/>
        <v>#DIV/0!</v>
      </c>
      <c r="V23" s="95" t="e">
        <f t="shared" si="8"/>
        <v>#DIV/0!</v>
      </c>
    </row>
    <row r="24" spans="2:22" ht="14.25" x14ac:dyDescent="0.2">
      <c r="B24" s="17" t="s">
        <v>69</v>
      </c>
      <c r="C24" s="17" t="s">
        <v>14</v>
      </c>
      <c r="D24" s="17">
        <v>10</v>
      </c>
      <c r="E24" s="58" t="str">
        <f t="shared" si="0"/>
        <v>Tralopyril</v>
      </c>
      <c r="F24" s="72">
        <v>240</v>
      </c>
      <c r="G24" s="73">
        <v>6.9300000000000004E-3</v>
      </c>
      <c r="H24" s="73">
        <v>9.0799999999999995E-4</v>
      </c>
      <c r="I24" s="73">
        <v>1.18E-4</v>
      </c>
      <c r="J24" s="73">
        <v>1.5500000000000001E-5</v>
      </c>
      <c r="K24" s="69" t="e">
        <f t="shared" si="1"/>
        <v>#DIV/0!</v>
      </c>
      <c r="L24" s="69" t="e">
        <f t="shared" si="2"/>
        <v>#DIV/0!</v>
      </c>
      <c r="M24" s="69" t="e">
        <f t="shared" si="3"/>
        <v>#DIV/0!</v>
      </c>
      <c r="N24" s="69" t="e">
        <f t="shared" si="4"/>
        <v>#DIV/0!</v>
      </c>
      <c r="O24" s="180"/>
      <c r="P24" s="180"/>
      <c r="Q24" s="180"/>
      <c r="R24" s="180"/>
      <c r="S24" s="95" t="e">
        <f t="shared" si="5"/>
        <v>#DIV/0!</v>
      </c>
      <c r="T24" s="95" t="e">
        <f t="shared" si="6"/>
        <v>#DIV/0!</v>
      </c>
      <c r="U24" s="95" t="e">
        <f t="shared" si="7"/>
        <v>#DIV/0!</v>
      </c>
      <c r="V24" s="95" t="e">
        <f t="shared" si="8"/>
        <v>#DIV/0!</v>
      </c>
    </row>
    <row r="25" spans="2:22" ht="14.25" x14ac:dyDescent="0.2">
      <c r="B25" s="17" t="s">
        <v>70</v>
      </c>
      <c r="C25" s="17" t="s">
        <v>14</v>
      </c>
      <c r="D25" s="17">
        <v>3</v>
      </c>
      <c r="E25" s="58" t="str">
        <f t="shared" si="0"/>
        <v>Tralopyril</v>
      </c>
      <c r="F25" s="72">
        <v>620</v>
      </c>
      <c r="G25" s="73">
        <v>5.8900000000000001E-2</v>
      </c>
      <c r="H25" s="73">
        <v>7.7099999999999998E-3</v>
      </c>
      <c r="I25" s="73">
        <v>2.1100000000000001E-4</v>
      </c>
      <c r="J25" s="73">
        <v>2.76E-5</v>
      </c>
      <c r="K25" s="69" t="e">
        <f t="shared" si="1"/>
        <v>#DIV/0!</v>
      </c>
      <c r="L25" s="69" t="e">
        <f t="shared" si="2"/>
        <v>#DIV/0!</v>
      </c>
      <c r="M25" s="69" t="e">
        <f t="shared" si="3"/>
        <v>#DIV/0!</v>
      </c>
      <c r="N25" s="69" t="e">
        <f t="shared" si="4"/>
        <v>#DIV/0!</v>
      </c>
      <c r="O25" s="180"/>
      <c r="P25" s="180"/>
      <c r="Q25" s="180"/>
      <c r="R25" s="180"/>
      <c r="S25" s="95" t="e">
        <f t="shared" si="5"/>
        <v>#DIV/0!</v>
      </c>
      <c r="T25" s="95" t="e">
        <f t="shared" si="6"/>
        <v>#DIV/0!</v>
      </c>
      <c r="U25" s="95" t="e">
        <f t="shared" si="7"/>
        <v>#DIV/0!</v>
      </c>
      <c r="V25" s="95" t="e">
        <f t="shared" si="8"/>
        <v>#DIV/0!</v>
      </c>
    </row>
    <row r="26" spans="2:22" ht="14.25" x14ac:dyDescent="0.2">
      <c r="B26" s="17" t="s">
        <v>71</v>
      </c>
      <c r="C26" s="17" t="s">
        <v>14</v>
      </c>
      <c r="D26" s="17">
        <v>4</v>
      </c>
      <c r="E26" s="58" t="str">
        <f t="shared" si="0"/>
        <v>Tralopyril</v>
      </c>
      <c r="F26" s="72">
        <v>1000</v>
      </c>
      <c r="G26" s="73">
        <v>2.1299999999999999E-2</v>
      </c>
      <c r="H26" s="74">
        <v>2.7899999999999999E-3</v>
      </c>
      <c r="I26" s="73">
        <v>1.5799999999999999E-4</v>
      </c>
      <c r="J26" s="73">
        <v>2.0699999999999998E-5</v>
      </c>
      <c r="K26" s="69" t="e">
        <f t="shared" si="1"/>
        <v>#DIV/0!</v>
      </c>
      <c r="L26" s="69" t="e">
        <f t="shared" si="2"/>
        <v>#DIV/0!</v>
      </c>
      <c r="M26" s="69" t="e">
        <f t="shared" si="3"/>
        <v>#DIV/0!</v>
      </c>
      <c r="N26" s="69" t="e">
        <f t="shared" si="4"/>
        <v>#DIV/0!</v>
      </c>
      <c r="O26" s="180"/>
      <c r="P26" s="180"/>
      <c r="Q26" s="180"/>
      <c r="R26" s="180"/>
      <c r="S26" s="95" t="e">
        <f t="shared" si="5"/>
        <v>#DIV/0!</v>
      </c>
      <c r="T26" s="95" t="e">
        <f t="shared" si="6"/>
        <v>#DIV/0!</v>
      </c>
      <c r="U26" s="95" t="e">
        <f t="shared" si="7"/>
        <v>#DIV/0!</v>
      </c>
      <c r="V26" s="95" t="e">
        <f t="shared" si="8"/>
        <v>#DIV/0!</v>
      </c>
    </row>
    <row r="27" spans="2:22" ht="14.25" x14ac:dyDescent="0.2">
      <c r="B27" s="17" t="s">
        <v>72</v>
      </c>
      <c r="C27" s="17" t="s">
        <v>14</v>
      </c>
      <c r="D27" s="17">
        <v>5</v>
      </c>
      <c r="E27" s="58" t="str">
        <f t="shared" si="0"/>
        <v>Tralopyril</v>
      </c>
      <c r="F27" s="72">
        <v>462</v>
      </c>
      <c r="G27" s="73">
        <v>7.5600000000000001E-2</v>
      </c>
      <c r="H27" s="73">
        <v>9.9000000000000008E-3</v>
      </c>
      <c r="I27" s="73">
        <v>3.0800000000000001E-4</v>
      </c>
      <c r="J27" s="73">
        <v>4.0299999999999997E-5</v>
      </c>
      <c r="K27" s="69" t="e">
        <f t="shared" si="1"/>
        <v>#DIV/0!</v>
      </c>
      <c r="L27" s="69" t="e">
        <f t="shared" si="2"/>
        <v>#DIV/0!</v>
      </c>
      <c r="M27" s="69" t="e">
        <f t="shared" si="3"/>
        <v>#DIV/0!</v>
      </c>
      <c r="N27" s="69" t="e">
        <f t="shared" si="4"/>
        <v>#DIV/0!</v>
      </c>
      <c r="O27" s="180"/>
      <c r="P27" s="180"/>
      <c r="Q27" s="180"/>
      <c r="R27" s="180"/>
      <c r="S27" s="95" t="e">
        <f t="shared" si="5"/>
        <v>#DIV/0!</v>
      </c>
      <c r="T27" s="95" t="e">
        <f t="shared" si="6"/>
        <v>#DIV/0!</v>
      </c>
      <c r="U27" s="95" t="e">
        <f t="shared" si="7"/>
        <v>#DIV/0!</v>
      </c>
      <c r="V27" s="95" t="e">
        <f t="shared" si="8"/>
        <v>#DIV/0!</v>
      </c>
    </row>
    <row r="28" spans="2:22" ht="14.25" x14ac:dyDescent="0.2">
      <c r="B28" s="17" t="s">
        <v>73</v>
      </c>
      <c r="C28" s="17" t="s">
        <v>14</v>
      </c>
      <c r="D28" s="17">
        <v>7</v>
      </c>
      <c r="E28" s="58" t="str">
        <f t="shared" si="0"/>
        <v>Tralopyril</v>
      </c>
      <c r="F28" s="72">
        <v>250</v>
      </c>
      <c r="G28" s="73">
        <v>7.1300000000000002E-2</v>
      </c>
      <c r="H28" s="73">
        <v>9.3299999999999998E-3</v>
      </c>
      <c r="I28" s="73">
        <v>1.9599999999999999E-4</v>
      </c>
      <c r="J28" s="73">
        <v>2.5700000000000001E-5</v>
      </c>
      <c r="K28" s="69" t="e">
        <f t="shared" si="1"/>
        <v>#DIV/0!</v>
      </c>
      <c r="L28" s="69" t="e">
        <f t="shared" si="2"/>
        <v>#DIV/0!</v>
      </c>
      <c r="M28" s="69" t="e">
        <f t="shared" si="3"/>
        <v>#DIV/0!</v>
      </c>
      <c r="N28" s="69" t="e">
        <f t="shared" si="4"/>
        <v>#DIV/0!</v>
      </c>
      <c r="O28" s="180"/>
      <c r="P28" s="180"/>
      <c r="Q28" s="180"/>
      <c r="R28" s="180"/>
      <c r="S28" s="95" t="e">
        <f t="shared" si="5"/>
        <v>#DIV/0!</v>
      </c>
      <c r="T28" s="95" t="e">
        <f t="shared" si="6"/>
        <v>#DIV/0!</v>
      </c>
      <c r="U28" s="95" t="e">
        <f t="shared" si="7"/>
        <v>#DIV/0!</v>
      </c>
      <c r="V28" s="95" t="e">
        <f t="shared" si="8"/>
        <v>#DIV/0!</v>
      </c>
    </row>
    <row r="29" spans="2:22" ht="14.25" x14ac:dyDescent="0.2">
      <c r="B29" s="17" t="s">
        <v>21</v>
      </c>
      <c r="C29" s="17" t="s">
        <v>14</v>
      </c>
      <c r="D29" s="17">
        <v>8</v>
      </c>
      <c r="E29" s="58" t="str">
        <f t="shared" si="0"/>
        <v>Tralopyril</v>
      </c>
      <c r="F29" s="72">
        <v>150</v>
      </c>
      <c r="G29" s="73">
        <v>4.0599999999999997E-2</v>
      </c>
      <c r="H29" s="73">
        <v>5.3200000000000001E-3</v>
      </c>
      <c r="I29" s="73">
        <v>1.37E-4</v>
      </c>
      <c r="J29" s="73">
        <v>1.8E-5</v>
      </c>
      <c r="K29" s="69" t="e">
        <f t="shared" si="1"/>
        <v>#DIV/0!</v>
      </c>
      <c r="L29" s="69" t="e">
        <f t="shared" si="2"/>
        <v>#DIV/0!</v>
      </c>
      <c r="M29" s="69" t="e">
        <f t="shared" si="3"/>
        <v>#DIV/0!</v>
      </c>
      <c r="N29" s="69" t="e">
        <f t="shared" si="4"/>
        <v>#DIV/0!</v>
      </c>
      <c r="O29" s="180"/>
      <c r="P29" s="180"/>
      <c r="Q29" s="180"/>
      <c r="R29" s="180"/>
      <c r="S29" s="95" t="e">
        <f t="shared" si="5"/>
        <v>#DIV/0!</v>
      </c>
      <c r="T29" s="95" t="e">
        <f t="shared" si="6"/>
        <v>#DIV/0!</v>
      </c>
      <c r="U29" s="95" t="e">
        <f t="shared" si="7"/>
        <v>#DIV/0!</v>
      </c>
      <c r="V29" s="95" t="e">
        <f t="shared" si="8"/>
        <v>#DIV/0!</v>
      </c>
    </row>
    <row r="30" spans="2:22" ht="14.25" x14ac:dyDescent="0.2">
      <c r="B30" s="17" t="s">
        <v>22</v>
      </c>
      <c r="C30" s="17" t="s">
        <v>14</v>
      </c>
      <c r="D30" s="17">
        <v>9</v>
      </c>
      <c r="E30" s="58" t="str">
        <f t="shared" si="0"/>
        <v>Tralopyril</v>
      </c>
      <c r="F30" s="72">
        <v>163</v>
      </c>
      <c r="G30" s="73">
        <v>0.35</v>
      </c>
      <c r="H30" s="73">
        <v>4.5699999999999998E-2</v>
      </c>
      <c r="I30" s="73">
        <v>5.6099999999999998E-4</v>
      </c>
      <c r="J30" s="73">
        <v>7.3399999999999995E-5</v>
      </c>
      <c r="K30" s="69" t="e">
        <f t="shared" si="1"/>
        <v>#DIV/0!</v>
      </c>
      <c r="L30" s="69" t="e">
        <f t="shared" si="2"/>
        <v>#DIV/0!</v>
      </c>
      <c r="M30" s="69" t="e">
        <f t="shared" si="3"/>
        <v>#DIV/0!</v>
      </c>
      <c r="N30" s="69" t="e">
        <f t="shared" si="4"/>
        <v>#DIV/0!</v>
      </c>
      <c r="O30" s="180"/>
      <c r="P30" s="180"/>
      <c r="Q30" s="180"/>
      <c r="R30" s="180"/>
      <c r="S30" s="95" t="e">
        <f t="shared" si="5"/>
        <v>#DIV/0!</v>
      </c>
      <c r="T30" s="95" t="e">
        <f t="shared" si="6"/>
        <v>#DIV/0!</v>
      </c>
      <c r="U30" s="95" t="e">
        <f t="shared" si="7"/>
        <v>#DIV/0!</v>
      </c>
      <c r="V30" s="95" t="e">
        <f t="shared" si="8"/>
        <v>#DIV/0!</v>
      </c>
    </row>
    <row r="31" spans="2:22" ht="14.25" x14ac:dyDescent="0.2">
      <c r="B31" s="17" t="s">
        <v>23</v>
      </c>
      <c r="C31" s="17" t="s">
        <v>15</v>
      </c>
      <c r="D31" s="17">
        <v>1</v>
      </c>
      <c r="E31" s="58" t="str">
        <f t="shared" si="0"/>
        <v>Tralopyril</v>
      </c>
      <c r="F31" s="72">
        <v>250</v>
      </c>
      <c r="G31" s="73">
        <v>3.4799999999999998E-2</v>
      </c>
      <c r="H31" s="73">
        <v>4.5500000000000002E-3</v>
      </c>
      <c r="I31" s="73">
        <v>1.3799999999999999E-4</v>
      </c>
      <c r="J31" s="74">
        <v>1.8099999999999999E-5</v>
      </c>
      <c r="K31" s="69" t="e">
        <f t="shared" si="1"/>
        <v>#DIV/0!</v>
      </c>
      <c r="L31" s="69" t="e">
        <f t="shared" si="2"/>
        <v>#DIV/0!</v>
      </c>
      <c r="M31" s="69" t="e">
        <f t="shared" si="3"/>
        <v>#DIV/0!</v>
      </c>
      <c r="N31" s="69" t="e">
        <f t="shared" si="4"/>
        <v>#DIV/0!</v>
      </c>
      <c r="O31" s="180"/>
      <c r="P31" s="180"/>
      <c r="Q31" s="180"/>
      <c r="R31" s="180"/>
      <c r="S31" s="95" t="e">
        <f t="shared" si="5"/>
        <v>#DIV/0!</v>
      </c>
      <c r="T31" s="95" t="e">
        <f t="shared" si="6"/>
        <v>#DIV/0!</v>
      </c>
      <c r="U31" s="95" t="e">
        <f t="shared" si="7"/>
        <v>#DIV/0!</v>
      </c>
      <c r="V31" s="95" t="e">
        <f t="shared" si="8"/>
        <v>#DIV/0!</v>
      </c>
    </row>
    <row r="32" spans="2:22" ht="14.25" x14ac:dyDescent="0.2">
      <c r="B32" s="17" t="s">
        <v>24</v>
      </c>
      <c r="C32" s="17" t="s">
        <v>15</v>
      </c>
      <c r="D32" s="17">
        <v>2</v>
      </c>
      <c r="E32" s="58" t="str">
        <f t="shared" si="0"/>
        <v>Tralopyril</v>
      </c>
      <c r="F32" s="72">
        <v>250</v>
      </c>
      <c r="G32" s="73">
        <v>9.8599999999999993E-2</v>
      </c>
      <c r="H32" s="73">
        <v>1.29E-2</v>
      </c>
      <c r="I32" s="73">
        <v>4.26E-4</v>
      </c>
      <c r="J32" s="73">
        <v>5.5699999999999999E-5</v>
      </c>
      <c r="K32" s="69" t="e">
        <f t="shared" si="1"/>
        <v>#DIV/0!</v>
      </c>
      <c r="L32" s="69" t="e">
        <f t="shared" si="2"/>
        <v>#DIV/0!</v>
      </c>
      <c r="M32" s="69" t="e">
        <f t="shared" si="3"/>
        <v>#DIV/0!</v>
      </c>
      <c r="N32" s="69" t="e">
        <f t="shared" si="4"/>
        <v>#DIV/0!</v>
      </c>
      <c r="O32" s="180"/>
      <c r="P32" s="180"/>
      <c r="Q32" s="180"/>
      <c r="R32" s="180"/>
      <c r="S32" s="95" t="e">
        <f t="shared" si="5"/>
        <v>#DIV/0!</v>
      </c>
      <c r="T32" s="95" t="e">
        <f t="shared" si="6"/>
        <v>#DIV/0!</v>
      </c>
      <c r="U32" s="95" t="e">
        <f t="shared" si="7"/>
        <v>#DIV/0!</v>
      </c>
      <c r="V32" s="95" t="e">
        <f t="shared" si="8"/>
        <v>#DIV/0!</v>
      </c>
    </row>
    <row r="33" spans="2:22" ht="14.25" x14ac:dyDescent="0.2">
      <c r="B33" s="17" t="s">
        <v>25</v>
      </c>
      <c r="C33" s="17" t="s">
        <v>16</v>
      </c>
      <c r="D33" s="17">
        <v>3</v>
      </c>
      <c r="E33" s="58" t="str">
        <f t="shared" si="0"/>
        <v>Tralopyril</v>
      </c>
      <c r="F33" s="72">
        <v>120</v>
      </c>
      <c r="G33" s="73">
        <v>2.18E-2</v>
      </c>
      <c r="H33" s="73">
        <v>2.8500000000000001E-3</v>
      </c>
      <c r="I33" s="73">
        <v>6.2E-4</v>
      </c>
      <c r="J33" s="73">
        <v>8.1100000000000006E-5</v>
      </c>
      <c r="K33" s="69" t="e">
        <f t="shared" si="1"/>
        <v>#DIV/0!</v>
      </c>
      <c r="L33" s="69" t="e">
        <f t="shared" si="2"/>
        <v>#DIV/0!</v>
      </c>
      <c r="M33" s="69" t="e">
        <f t="shared" si="3"/>
        <v>#DIV/0!</v>
      </c>
      <c r="N33" s="69" t="e">
        <f t="shared" si="4"/>
        <v>#DIV/0!</v>
      </c>
      <c r="O33" s="180"/>
      <c r="P33" s="180"/>
      <c r="Q33" s="180"/>
      <c r="R33" s="180"/>
      <c r="S33" s="95" t="e">
        <f t="shared" si="5"/>
        <v>#DIV/0!</v>
      </c>
      <c r="T33" s="95" t="e">
        <f t="shared" si="6"/>
        <v>#DIV/0!</v>
      </c>
      <c r="U33" s="95" t="e">
        <f t="shared" si="7"/>
        <v>#DIV/0!</v>
      </c>
      <c r="V33" s="95" t="e">
        <f t="shared" si="8"/>
        <v>#DIV/0!</v>
      </c>
    </row>
    <row r="34" spans="2:22" ht="14.25" x14ac:dyDescent="0.2">
      <c r="B34" s="17" t="s">
        <v>26</v>
      </c>
      <c r="C34" s="17" t="s">
        <v>16</v>
      </c>
      <c r="D34" s="17">
        <v>1</v>
      </c>
      <c r="E34" s="58" t="str">
        <f t="shared" si="0"/>
        <v>Tralopyril</v>
      </c>
      <c r="F34" s="72">
        <v>800</v>
      </c>
      <c r="G34" s="73">
        <v>2.2700000000000001E-2</v>
      </c>
      <c r="H34" s="73">
        <v>2.97E-3</v>
      </c>
      <c r="I34" s="73">
        <v>1.08E-4</v>
      </c>
      <c r="J34" s="73">
        <v>1.4100000000000001E-5</v>
      </c>
      <c r="K34" s="69" t="e">
        <f t="shared" si="1"/>
        <v>#DIV/0!</v>
      </c>
      <c r="L34" s="69" t="e">
        <f t="shared" si="2"/>
        <v>#DIV/0!</v>
      </c>
      <c r="M34" s="69" t="e">
        <f t="shared" si="3"/>
        <v>#DIV/0!</v>
      </c>
      <c r="N34" s="69" t="e">
        <f t="shared" si="4"/>
        <v>#DIV/0!</v>
      </c>
      <c r="O34" s="180"/>
      <c r="P34" s="180"/>
      <c r="Q34" s="180"/>
      <c r="R34" s="180"/>
      <c r="S34" s="95" t="e">
        <f t="shared" si="5"/>
        <v>#DIV/0!</v>
      </c>
      <c r="T34" s="95" t="e">
        <f t="shared" si="6"/>
        <v>#DIV/0!</v>
      </c>
      <c r="U34" s="95" t="e">
        <f t="shared" si="7"/>
        <v>#DIV/0!</v>
      </c>
      <c r="V34" s="95" t="e">
        <f t="shared" si="8"/>
        <v>#DIV/0!</v>
      </c>
    </row>
    <row r="35" spans="2:22" ht="14.25" x14ac:dyDescent="0.2">
      <c r="B35" s="17" t="s">
        <v>27</v>
      </c>
      <c r="C35" s="17" t="s">
        <v>16</v>
      </c>
      <c r="D35" s="17">
        <v>2</v>
      </c>
      <c r="E35" s="58" t="str">
        <f t="shared" si="0"/>
        <v>Tralopyril</v>
      </c>
      <c r="F35" s="72">
        <v>350</v>
      </c>
      <c r="G35" s="73">
        <v>4.2299999999999997E-2</v>
      </c>
      <c r="H35" s="73">
        <v>5.5399999999999998E-3</v>
      </c>
      <c r="I35" s="73">
        <v>2.6400000000000002E-4</v>
      </c>
      <c r="J35" s="73">
        <v>3.4600000000000001E-5</v>
      </c>
      <c r="K35" s="69" t="e">
        <f t="shared" si="1"/>
        <v>#DIV/0!</v>
      </c>
      <c r="L35" s="69" t="e">
        <f t="shared" si="2"/>
        <v>#DIV/0!</v>
      </c>
      <c r="M35" s="69" t="e">
        <f t="shared" si="3"/>
        <v>#DIV/0!</v>
      </c>
      <c r="N35" s="69" t="e">
        <f t="shared" si="4"/>
        <v>#DIV/0!</v>
      </c>
      <c r="O35" s="180"/>
      <c r="P35" s="180"/>
      <c r="Q35" s="180"/>
      <c r="R35" s="180"/>
      <c r="S35" s="95" t="e">
        <f t="shared" si="5"/>
        <v>#DIV/0!</v>
      </c>
      <c r="T35" s="95" t="e">
        <f t="shared" si="6"/>
        <v>#DIV/0!</v>
      </c>
      <c r="U35" s="95" t="e">
        <f t="shared" si="7"/>
        <v>#DIV/0!</v>
      </c>
      <c r="V35" s="95" t="e">
        <f t="shared" si="8"/>
        <v>#DIV/0!</v>
      </c>
    </row>
    <row r="36" spans="2:22" ht="14.25" x14ac:dyDescent="0.2">
      <c r="B36" s="17" t="s">
        <v>28</v>
      </c>
      <c r="C36" s="17" t="s">
        <v>16</v>
      </c>
      <c r="D36" s="17">
        <v>4</v>
      </c>
      <c r="E36" s="58" t="str">
        <f t="shared" si="0"/>
        <v>Tralopyril</v>
      </c>
      <c r="F36" s="72">
        <v>370</v>
      </c>
      <c r="G36" s="73">
        <v>0.156</v>
      </c>
      <c r="H36" s="73">
        <v>2.0400000000000001E-2</v>
      </c>
      <c r="I36" s="73">
        <v>7.9000000000000001E-4</v>
      </c>
      <c r="J36" s="73">
        <v>1.03E-4</v>
      </c>
      <c r="K36" s="69" t="e">
        <f t="shared" si="1"/>
        <v>#DIV/0!</v>
      </c>
      <c r="L36" s="69" t="e">
        <f t="shared" si="2"/>
        <v>#DIV/0!</v>
      </c>
      <c r="M36" s="69" t="e">
        <f t="shared" si="3"/>
        <v>#DIV/0!</v>
      </c>
      <c r="N36" s="69" t="e">
        <f t="shared" si="4"/>
        <v>#DIV/0!</v>
      </c>
      <c r="O36" s="180"/>
      <c r="P36" s="180"/>
      <c r="Q36" s="180"/>
      <c r="R36" s="180"/>
      <c r="S36" s="95" t="e">
        <f t="shared" si="5"/>
        <v>#DIV/0!</v>
      </c>
      <c r="T36" s="95" t="e">
        <f t="shared" si="6"/>
        <v>#DIV/0!</v>
      </c>
      <c r="U36" s="95" t="e">
        <f t="shared" si="7"/>
        <v>#DIV/0!</v>
      </c>
      <c r="V36" s="95" t="e">
        <f t="shared" si="8"/>
        <v>#DIV/0!</v>
      </c>
    </row>
    <row r="37" spans="2:22" ht="14.25" x14ac:dyDescent="0.2">
      <c r="B37" s="17" t="s">
        <v>29</v>
      </c>
      <c r="C37" s="17" t="s">
        <v>16</v>
      </c>
      <c r="D37" s="17">
        <v>5</v>
      </c>
      <c r="E37" s="58" t="str">
        <f t="shared" si="0"/>
        <v>Tralopyril</v>
      </c>
      <c r="F37" s="72">
        <v>100</v>
      </c>
      <c r="G37" s="73">
        <v>0.84399999999999997</v>
      </c>
      <c r="H37" s="73">
        <v>0.11</v>
      </c>
      <c r="I37" s="73">
        <v>1.2999999999999999E-3</v>
      </c>
      <c r="J37" s="73">
        <v>1.7000000000000001E-4</v>
      </c>
      <c r="K37" s="69" t="e">
        <f t="shared" si="1"/>
        <v>#DIV/0!</v>
      </c>
      <c r="L37" s="69" t="e">
        <f t="shared" si="2"/>
        <v>#DIV/0!</v>
      </c>
      <c r="M37" s="69" t="e">
        <f t="shared" si="3"/>
        <v>#DIV/0!</v>
      </c>
      <c r="N37" s="69" t="e">
        <f t="shared" si="4"/>
        <v>#DIV/0!</v>
      </c>
      <c r="O37" s="180"/>
      <c r="P37" s="180"/>
      <c r="Q37" s="180"/>
      <c r="R37" s="180"/>
      <c r="S37" s="95" t="e">
        <f t="shared" si="5"/>
        <v>#DIV/0!</v>
      </c>
      <c r="T37" s="95" t="e">
        <f t="shared" si="6"/>
        <v>#DIV/0!</v>
      </c>
      <c r="U37" s="95" t="e">
        <f t="shared" si="7"/>
        <v>#DIV/0!</v>
      </c>
      <c r="V37" s="95" t="e">
        <f t="shared" si="8"/>
        <v>#DIV/0!</v>
      </c>
    </row>
    <row r="38" spans="2:22" ht="14.25" x14ac:dyDescent="0.2">
      <c r="B38" s="17" t="s">
        <v>30</v>
      </c>
      <c r="C38" s="17" t="s">
        <v>15</v>
      </c>
      <c r="D38" s="17">
        <v>10</v>
      </c>
      <c r="E38" s="58" t="str">
        <f t="shared" si="0"/>
        <v>Tralopyril</v>
      </c>
      <c r="F38" s="72">
        <v>160</v>
      </c>
      <c r="G38" s="73">
        <v>0.105</v>
      </c>
      <c r="H38" s="73">
        <v>1.38E-2</v>
      </c>
      <c r="I38" s="73">
        <v>2.8600000000000001E-4</v>
      </c>
      <c r="J38" s="73">
        <v>3.7400000000000001E-5</v>
      </c>
      <c r="K38" s="69" t="e">
        <f t="shared" si="1"/>
        <v>#DIV/0!</v>
      </c>
      <c r="L38" s="69" t="e">
        <f t="shared" si="2"/>
        <v>#DIV/0!</v>
      </c>
      <c r="M38" s="69" t="e">
        <f t="shared" si="3"/>
        <v>#DIV/0!</v>
      </c>
      <c r="N38" s="69" t="e">
        <f t="shared" si="4"/>
        <v>#DIV/0!</v>
      </c>
      <c r="O38" s="180"/>
      <c r="P38" s="180"/>
      <c r="Q38" s="180"/>
      <c r="R38" s="180"/>
      <c r="S38" s="95" t="e">
        <f t="shared" si="5"/>
        <v>#DIV/0!</v>
      </c>
      <c r="T38" s="95" t="e">
        <f t="shared" si="6"/>
        <v>#DIV/0!</v>
      </c>
      <c r="U38" s="95" t="e">
        <f t="shared" si="7"/>
        <v>#DIV/0!</v>
      </c>
      <c r="V38" s="95" t="e">
        <f t="shared" si="8"/>
        <v>#DIV/0!</v>
      </c>
    </row>
    <row r="39" spans="2:22" ht="14.25" x14ac:dyDescent="0.2">
      <c r="B39" s="17" t="s">
        <v>32</v>
      </c>
      <c r="C39" s="17" t="s">
        <v>17</v>
      </c>
      <c r="D39" s="17">
        <v>1</v>
      </c>
      <c r="E39" s="58" t="str">
        <f t="shared" si="0"/>
        <v>Tralopyril</v>
      </c>
      <c r="F39" s="72">
        <v>100</v>
      </c>
      <c r="G39" s="73">
        <v>0.51700000000000002</v>
      </c>
      <c r="H39" s="73">
        <v>6.7699999999999996E-2</v>
      </c>
      <c r="I39" s="73">
        <v>1.56E-3</v>
      </c>
      <c r="J39" s="73">
        <v>2.04E-4</v>
      </c>
      <c r="K39" s="69" t="e">
        <f t="shared" si="1"/>
        <v>#DIV/0!</v>
      </c>
      <c r="L39" s="69" t="e">
        <f t="shared" si="2"/>
        <v>#DIV/0!</v>
      </c>
      <c r="M39" s="69" t="e">
        <f t="shared" si="3"/>
        <v>#DIV/0!</v>
      </c>
      <c r="N39" s="69" t="e">
        <f t="shared" si="4"/>
        <v>#DIV/0!</v>
      </c>
      <c r="O39" s="180"/>
      <c r="P39" s="180"/>
      <c r="Q39" s="180"/>
      <c r="R39" s="180"/>
      <c r="S39" s="95" t="e">
        <f t="shared" si="5"/>
        <v>#DIV/0!</v>
      </c>
      <c r="T39" s="95" t="e">
        <f t="shared" si="6"/>
        <v>#DIV/0!</v>
      </c>
      <c r="U39" s="95" t="e">
        <f t="shared" si="7"/>
        <v>#DIV/0!</v>
      </c>
      <c r="V39" s="95" t="e">
        <f t="shared" si="8"/>
        <v>#DIV/0!</v>
      </c>
    </row>
    <row r="40" spans="2:22" ht="14.25" x14ac:dyDescent="0.2">
      <c r="B40" s="17" t="s">
        <v>31</v>
      </c>
      <c r="C40" s="17" t="s">
        <v>17</v>
      </c>
      <c r="D40" s="17">
        <v>2</v>
      </c>
      <c r="E40" s="58" t="str">
        <f t="shared" si="0"/>
        <v>Tralopyril</v>
      </c>
      <c r="F40" s="72">
        <v>180</v>
      </c>
      <c r="G40" s="73">
        <v>2.3400000000000001E-2</v>
      </c>
      <c r="H40" s="73">
        <v>3.0699999999999998E-3</v>
      </c>
      <c r="I40" s="73">
        <v>1.47E-4</v>
      </c>
      <c r="J40" s="73">
        <v>1.9300000000000002E-5</v>
      </c>
      <c r="K40" s="69" t="e">
        <f t="shared" si="1"/>
        <v>#DIV/0!</v>
      </c>
      <c r="L40" s="69" t="e">
        <f t="shared" si="2"/>
        <v>#DIV/0!</v>
      </c>
      <c r="M40" s="69" t="e">
        <f t="shared" si="3"/>
        <v>#DIV/0!</v>
      </c>
      <c r="N40" s="69" t="e">
        <f t="shared" si="4"/>
        <v>#DIV/0!</v>
      </c>
      <c r="O40" s="180"/>
      <c r="P40" s="180"/>
      <c r="Q40" s="180"/>
      <c r="R40" s="180"/>
      <c r="S40" s="95" t="e">
        <f t="shared" si="5"/>
        <v>#DIV/0!</v>
      </c>
      <c r="T40" s="95" t="e">
        <f t="shared" si="6"/>
        <v>#DIV/0!</v>
      </c>
      <c r="U40" s="95" t="e">
        <f t="shared" si="7"/>
        <v>#DIV/0!</v>
      </c>
      <c r="V40" s="95" t="e">
        <f t="shared" si="8"/>
        <v>#DIV/0!</v>
      </c>
    </row>
    <row r="41" spans="2:22" ht="14.25" x14ac:dyDescent="0.2">
      <c r="B41" s="17" t="s">
        <v>33</v>
      </c>
      <c r="C41" s="17" t="s">
        <v>17</v>
      </c>
      <c r="D41" s="17">
        <v>3</v>
      </c>
      <c r="E41" s="58" t="str">
        <f t="shared" si="0"/>
        <v>Tralopyril</v>
      </c>
      <c r="F41" s="72">
        <v>225</v>
      </c>
      <c r="G41" s="73">
        <v>0.255</v>
      </c>
      <c r="H41" s="73">
        <v>3.3399999999999999E-2</v>
      </c>
      <c r="I41" s="73">
        <v>4.3600000000000003E-4</v>
      </c>
      <c r="J41" s="73">
        <v>5.7099999999999999E-5</v>
      </c>
      <c r="K41" s="69" t="e">
        <f t="shared" si="1"/>
        <v>#DIV/0!</v>
      </c>
      <c r="L41" s="69" t="e">
        <f t="shared" si="2"/>
        <v>#DIV/0!</v>
      </c>
      <c r="M41" s="69" t="e">
        <f t="shared" si="3"/>
        <v>#DIV/0!</v>
      </c>
      <c r="N41" s="69" t="e">
        <f t="shared" si="4"/>
        <v>#DIV/0!</v>
      </c>
      <c r="O41" s="180"/>
      <c r="P41" s="180"/>
      <c r="Q41" s="180"/>
      <c r="R41" s="180"/>
      <c r="S41" s="95" t="e">
        <f t="shared" si="5"/>
        <v>#DIV/0!</v>
      </c>
      <c r="T41" s="95" t="e">
        <f t="shared" si="6"/>
        <v>#DIV/0!</v>
      </c>
      <c r="U41" s="95" t="e">
        <f t="shared" si="7"/>
        <v>#DIV/0!</v>
      </c>
      <c r="V41" s="95" t="e">
        <f t="shared" si="8"/>
        <v>#DIV/0!</v>
      </c>
    </row>
    <row r="42" spans="2:22" ht="14.25" x14ac:dyDescent="0.2">
      <c r="B42" s="17" t="s">
        <v>34</v>
      </c>
      <c r="C42" s="17" t="s">
        <v>17</v>
      </c>
      <c r="D42" s="17">
        <v>4</v>
      </c>
      <c r="E42" s="58" t="str">
        <f t="shared" si="0"/>
        <v>Tralopyril</v>
      </c>
      <c r="F42" s="72">
        <v>200</v>
      </c>
      <c r="G42" s="73">
        <v>0.108</v>
      </c>
      <c r="H42" s="73">
        <v>1.4200000000000001E-2</v>
      </c>
      <c r="I42" s="73">
        <v>7.4899999999999999E-4</v>
      </c>
      <c r="J42" s="73">
        <v>9.7999999999999997E-5</v>
      </c>
      <c r="K42" s="69" t="e">
        <f t="shared" si="1"/>
        <v>#DIV/0!</v>
      </c>
      <c r="L42" s="69" t="e">
        <f t="shared" si="2"/>
        <v>#DIV/0!</v>
      </c>
      <c r="M42" s="69" t="e">
        <f t="shared" si="3"/>
        <v>#DIV/0!</v>
      </c>
      <c r="N42" s="69" t="e">
        <f t="shared" si="4"/>
        <v>#DIV/0!</v>
      </c>
      <c r="O42" s="180"/>
      <c r="P42" s="180"/>
      <c r="Q42" s="180"/>
      <c r="R42" s="180"/>
      <c r="S42" s="95" t="e">
        <f t="shared" si="5"/>
        <v>#DIV/0!</v>
      </c>
      <c r="T42" s="95" t="e">
        <f t="shared" si="6"/>
        <v>#DIV/0!</v>
      </c>
      <c r="U42" s="95" t="e">
        <f t="shared" si="7"/>
        <v>#DIV/0!</v>
      </c>
      <c r="V42" s="95" t="e">
        <f t="shared" si="8"/>
        <v>#DIV/0!</v>
      </c>
    </row>
    <row r="43" spans="2:22" ht="14.25" x14ac:dyDescent="0.2">
      <c r="B43" s="17" t="s">
        <v>35</v>
      </c>
      <c r="C43" s="17" t="s">
        <v>17</v>
      </c>
      <c r="D43" s="17">
        <v>5</v>
      </c>
      <c r="E43" s="58" t="str">
        <f t="shared" si="0"/>
        <v>Tralopyril</v>
      </c>
      <c r="F43" s="72">
        <v>1000</v>
      </c>
      <c r="G43" s="73">
        <v>6.3799999999999996E-2</v>
      </c>
      <c r="H43" s="73">
        <v>8.3499999999999998E-3</v>
      </c>
      <c r="I43" s="73">
        <v>6.1700000000000004E-4</v>
      </c>
      <c r="J43" s="73">
        <v>8.0699999999999996E-5</v>
      </c>
      <c r="K43" s="69" t="e">
        <f t="shared" si="1"/>
        <v>#DIV/0!</v>
      </c>
      <c r="L43" s="69" t="e">
        <f t="shared" si="2"/>
        <v>#DIV/0!</v>
      </c>
      <c r="M43" s="69" t="e">
        <f t="shared" si="3"/>
        <v>#DIV/0!</v>
      </c>
      <c r="N43" s="69" t="e">
        <f t="shared" si="4"/>
        <v>#DIV/0!</v>
      </c>
      <c r="O43" s="180"/>
      <c r="P43" s="180"/>
      <c r="Q43" s="180"/>
      <c r="R43" s="180"/>
      <c r="S43" s="95" t="e">
        <f t="shared" si="5"/>
        <v>#DIV/0!</v>
      </c>
      <c r="T43" s="95" t="e">
        <f t="shared" si="6"/>
        <v>#DIV/0!</v>
      </c>
      <c r="U43" s="95" t="e">
        <f t="shared" si="7"/>
        <v>#DIV/0!</v>
      </c>
      <c r="V43" s="95" t="e">
        <f t="shared" si="8"/>
        <v>#DIV/0!</v>
      </c>
    </row>
    <row r="44" spans="2:22" ht="14.25" x14ac:dyDescent="0.2">
      <c r="B44" s="17" t="s">
        <v>36</v>
      </c>
      <c r="C44" s="17" t="s">
        <v>17</v>
      </c>
      <c r="D44" s="17">
        <v>6</v>
      </c>
      <c r="E44" s="58" t="str">
        <f t="shared" si="0"/>
        <v>Tralopyril</v>
      </c>
      <c r="F44" s="72">
        <v>300</v>
      </c>
      <c r="G44" s="73">
        <v>0.36599999999999999</v>
      </c>
      <c r="H44" s="73">
        <v>4.7899999999999998E-2</v>
      </c>
      <c r="I44" s="73">
        <v>1.1100000000000001E-3</v>
      </c>
      <c r="J44" s="73">
        <v>1.45E-4</v>
      </c>
      <c r="K44" s="69" t="e">
        <f t="shared" si="1"/>
        <v>#DIV/0!</v>
      </c>
      <c r="L44" s="69" t="e">
        <f t="shared" si="2"/>
        <v>#DIV/0!</v>
      </c>
      <c r="M44" s="69" t="e">
        <f t="shared" si="3"/>
        <v>#DIV/0!</v>
      </c>
      <c r="N44" s="69" t="e">
        <f t="shared" si="4"/>
        <v>#DIV/0!</v>
      </c>
      <c r="O44" s="180"/>
      <c r="P44" s="180"/>
      <c r="Q44" s="180"/>
      <c r="R44" s="180"/>
      <c r="S44" s="95" t="e">
        <f t="shared" si="5"/>
        <v>#DIV/0!</v>
      </c>
      <c r="T44" s="95" t="e">
        <f t="shared" si="6"/>
        <v>#DIV/0!</v>
      </c>
      <c r="U44" s="95" t="e">
        <f t="shared" si="7"/>
        <v>#DIV/0!</v>
      </c>
      <c r="V44" s="95" t="e">
        <f t="shared" si="8"/>
        <v>#DIV/0!</v>
      </c>
    </row>
    <row r="45" spans="2:22" ht="14.25" x14ac:dyDescent="0.2">
      <c r="B45" s="17" t="s">
        <v>37</v>
      </c>
      <c r="C45" s="17" t="s">
        <v>17</v>
      </c>
      <c r="D45" s="17">
        <v>7</v>
      </c>
      <c r="E45" s="58" t="str">
        <f t="shared" si="0"/>
        <v>Tralopyril</v>
      </c>
      <c r="F45" s="72">
        <v>350</v>
      </c>
      <c r="G45" s="73">
        <v>0.20499999999999999</v>
      </c>
      <c r="H45" s="73">
        <v>2.69E-2</v>
      </c>
      <c r="I45" s="73">
        <v>6.1899999999999998E-4</v>
      </c>
      <c r="J45" s="73">
        <v>8.1000000000000004E-5</v>
      </c>
      <c r="K45" s="69" t="e">
        <f t="shared" si="1"/>
        <v>#DIV/0!</v>
      </c>
      <c r="L45" s="69" t="e">
        <f t="shared" si="2"/>
        <v>#DIV/0!</v>
      </c>
      <c r="M45" s="69" t="e">
        <f t="shared" si="3"/>
        <v>#DIV/0!</v>
      </c>
      <c r="N45" s="69" t="e">
        <f t="shared" si="4"/>
        <v>#DIV/0!</v>
      </c>
      <c r="O45" s="180"/>
      <c r="P45" s="180"/>
      <c r="Q45" s="180"/>
      <c r="R45" s="180"/>
      <c r="S45" s="95" t="e">
        <f t="shared" si="5"/>
        <v>#DIV/0!</v>
      </c>
      <c r="T45" s="95" t="e">
        <f t="shared" si="6"/>
        <v>#DIV/0!</v>
      </c>
      <c r="U45" s="95" t="e">
        <f t="shared" si="7"/>
        <v>#DIV/0!</v>
      </c>
      <c r="V45" s="95" t="e">
        <f t="shared" si="8"/>
        <v>#DIV/0!</v>
      </c>
    </row>
    <row r="46" spans="2:22" ht="14.25" x14ac:dyDescent="0.2">
      <c r="B46" s="17" t="s">
        <v>38</v>
      </c>
      <c r="C46" s="17" t="s">
        <v>17</v>
      </c>
      <c r="D46" s="17">
        <v>8</v>
      </c>
      <c r="E46" s="58" t="str">
        <f t="shared" si="0"/>
        <v>Tralopyril</v>
      </c>
      <c r="F46" s="72">
        <v>900</v>
      </c>
      <c r="G46" s="73">
        <v>7.0400000000000004E-2</v>
      </c>
      <c r="H46" s="73">
        <v>9.2099999999999994E-3</v>
      </c>
      <c r="I46" s="73">
        <v>5.4799999999999998E-4</v>
      </c>
      <c r="J46" s="73">
        <v>7.1799999999999997E-5</v>
      </c>
      <c r="K46" s="69" t="e">
        <f t="shared" si="1"/>
        <v>#DIV/0!</v>
      </c>
      <c r="L46" s="69" t="e">
        <f t="shared" si="2"/>
        <v>#DIV/0!</v>
      </c>
      <c r="M46" s="69" t="e">
        <f t="shared" si="3"/>
        <v>#DIV/0!</v>
      </c>
      <c r="N46" s="69" t="e">
        <f t="shared" si="4"/>
        <v>#DIV/0!</v>
      </c>
      <c r="O46" s="180"/>
      <c r="P46" s="180"/>
      <c r="Q46" s="180"/>
      <c r="R46" s="180"/>
      <c r="S46" s="95" t="e">
        <f t="shared" si="5"/>
        <v>#DIV/0!</v>
      </c>
      <c r="T46" s="95" t="e">
        <f t="shared" si="6"/>
        <v>#DIV/0!</v>
      </c>
      <c r="U46" s="95" t="e">
        <f t="shared" si="7"/>
        <v>#DIV/0!</v>
      </c>
      <c r="V46" s="95" t="e">
        <f t="shared" si="8"/>
        <v>#DIV/0!</v>
      </c>
    </row>
    <row r="47" spans="2:22" ht="14.25" x14ac:dyDescent="0.2">
      <c r="B47" s="17" t="s">
        <v>39</v>
      </c>
      <c r="C47" s="17" t="s">
        <v>18</v>
      </c>
      <c r="D47" s="17">
        <v>5</v>
      </c>
      <c r="E47" s="58" t="str">
        <f t="shared" si="0"/>
        <v>Tralopyril</v>
      </c>
      <c r="F47" s="72">
        <v>53</v>
      </c>
      <c r="G47" s="73">
        <v>0.253</v>
      </c>
      <c r="H47" s="73">
        <v>3.3099999999999997E-2</v>
      </c>
      <c r="I47" s="73">
        <v>1.6100000000000001E-3</v>
      </c>
      <c r="J47" s="73">
        <v>2.1000000000000001E-4</v>
      </c>
      <c r="K47" s="69" t="e">
        <f t="shared" si="1"/>
        <v>#DIV/0!</v>
      </c>
      <c r="L47" s="69" t="e">
        <f t="shared" si="2"/>
        <v>#DIV/0!</v>
      </c>
      <c r="M47" s="69" t="e">
        <f t="shared" si="3"/>
        <v>#DIV/0!</v>
      </c>
      <c r="N47" s="69" t="e">
        <f t="shared" si="4"/>
        <v>#DIV/0!</v>
      </c>
      <c r="O47" s="180"/>
      <c r="P47" s="180"/>
      <c r="Q47" s="180"/>
      <c r="R47" s="180"/>
      <c r="S47" s="95" t="e">
        <f t="shared" si="5"/>
        <v>#DIV/0!</v>
      </c>
      <c r="T47" s="95" t="e">
        <f t="shared" si="6"/>
        <v>#DIV/0!</v>
      </c>
      <c r="U47" s="95" t="e">
        <f t="shared" si="7"/>
        <v>#DIV/0!</v>
      </c>
      <c r="V47" s="95" t="e">
        <f t="shared" si="8"/>
        <v>#DIV/0!</v>
      </c>
    </row>
    <row r="48" spans="2:22" ht="14.25" x14ac:dyDescent="0.2">
      <c r="B48" s="17" t="s">
        <v>40</v>
      </c>
      <c r="C48" s="17" t="s">
        <v>18</v>
      </c>
      <c r="D48" s="17">
        <v>8</v>
      </c>
      <c r="E48" s="58" t="str">
        <f t="shared" si="0"/>
        <v>Tralopyril</v>
      </c>
      <c r="F48" s="72">
        <v>148</v>
      </c>
      <c r="G48" s="73">
        <v>0.16600000000000001</v>
      </c>
      <c r="H48" s="73">
        <v>2.1700000000000001E-2</v>
      </c>
      <c r="I48" s="73">
        <v>6.4499999999999996E-4</v>
      </c>
      <c r="J48" s="73">
        <v>8.4499999999999994E-5</v>
      </c>
      <c r="K48" s="69" t="e">
        <f t="shared" si="1"/>
        <v>#DIV/0!</v>
      </c>
      <c r="L48" s="69" t="e">
        <f t="shared" si="2"/>
        <v>#DIV/0!</v>
      </c>
      <c r="M48" s="69" t="e">
        <f t="shared" si="3"/>
        <v>#DIV/0!</v>
      </c>
      <c r="N48" s="69" t="e">
        <f t="shared" si="4"/>
        <v>#DIV/0!</v>
      </c>
      <c r="O48" s="180"/>
      <c r="P48" s="180"/>
      <c r="Q48" s="180"/>
      <c r="R48" s="180"/>
      <c r="S48" s="95" t="e">
        <f t="shared" si="5"/>
        <v>#DIV/0!</v>
      </c>
      <c r="T48" s="95" t="e">
        <f t="shared" si="6"/>
        <v>#DIV/0!</v>
      </c>
      <c r="U48" s="95" t="e">
        <f t="shared" si="7"/>
        <v>#DIV/0!</v>
      </c>
      <c r="V48" s="95" t="e">
        <f t="shared" si="8"/>
        <v>#DIV/0!</v>
      </c>
    </row>
    <row r="49" spans="2:22" ht="14.25" x14ac:dyDescent="0.2">
      <c r="B49" s="17" t="s">
        <v>41</v>
      </c>
      <c r="C49" s="17" t="s">
        <v>15</v>
      </c>
      <c r="D49" s="17">
        <v>4</v>
      </c>
      <c r="E49" s="58" t="str">
        <f t="shared" si="0"/>
        <v>Tralopyril</v>
      </c>
      <c r="F49" s="72">
        <v>315</v>
      </c>
      <c r="G49" s="73">
        <v>2.86E-2</v>
      </c>
      <c r="H49" s="73">
        <v>3.7399999999999998E-3</v>
      </c>
      <c r="I49" s="73">
        <v>2.63E-4</v>
      </c>
      <c r="J49" s="73">
        <v>3.4499999999999998E-5</v>
      </c>
      <c r="K49" s="69" t="e">
        <f t="shared" si="1"/>
        <v>#DIV/0!</v>
      </c>
      <c r="L49" s="69" t="e">
        <f t="shared" si="2"/>
        <v>#DIV/0!</v>
      </c>
      <c r="M49" s="69" t="e">
        <f t="shared" si="3"/>
        <v>#DIV/0!</v>
      </c>
      <c r="N49" s="69" t="e">
        <f t="shared" si="4"/>
        <v>#DIV/0!</v>
      </c>
      <c r="O49" s="180"/>
      <c r="P49" s="180"/>
      <c r="Q49" s="180"/>
      <c r="R49" s="180"/>
      <c r="S49" s="95" t="e">
        <f t="shared" si="5"/>
        <v>#DIV/0!</v>
      </c>
      <c r="T49" s="95" t="e">
        <f t="shared" si="6"/>
        <v>#DIV/0!</v>
      </c>
      <c r="U49" s="95" t="e">
        <f t="shared" si="7"/>
        <v>#DIV/0!</v>
      </c>
      <c r="V49" s="95" t="e">
        <f t="shared" si="8"/>
        <v>#DIV/0!</v>
      </c>
    </row>
    <row r="50" spans="2:22" ht="14.25" x14ac:dyDescent="0.2">
      <c r="B50" s="17" t="s">
        <v>42</v>
      </c>
      <c r="C50" s="17" t="s">
        <v>15</v>
      </c>
      <c r="D50" s="17">
        <v>5</v>
      </c>
      <c r="E50" s="58" t="str">
        <f t="shared" si="0"/>
        <v>Tralopyril</v>
      </c>
      <c r="F50" s="72">
        <v>300</v>
      </c>
      <c r="G50" s="73">
        <v>0.11799999999999999</v>
      </c>
      <c r="H50" s="73">
        <v>1.54E-2</v>
      </c>
      <c r="I50" s="73">
        <v>5.0699999999999996E-4</v>
      </c>
      <c r="J50" s="73">
        <v>6.6400000000000001E-5</v>
      </c>
      <c r="K50" s="69" t="e">
        <f t="shared" si="1"/>
        <v>#DIV/0!</v>
      </c>
      <c r="L50" s="69" t="e">
        <f t="shared" si="2"/>
        <v>#DIV/0!</v>
      </c>
      <c r="M50" s="69" t="e">
        <f t="shared" si="3"/>
        <v>#DIV/0!</v>
      </c>
      <c r="N50" s="69" t="e">
        <f t="shared" si="4"/>
        <v>#DIV/0!</v>
      </c>
      <c r="O50" s="180"/>
      <c r="P50" s="180"/>
      <c r="Q50" s="180"/>
      <c r="R50" s="180"/>
      <c r="S50" s="95" t="e">
        <f t="shared" si="5"/>
        <v>#DIV/0!</v>
      </c>
      <c r="T50" s="95" t="e">
        <f t="shared" si="6"/>
        <v>#DIV/0!</v>
      </c>
      <c r="U50" s="95" t="e">
        <f t="shared" si="7"/>
        <v>#DIV/0!</v>
      </c>
      <c r="V50" s="95" t="e">
        <f t="shared" si="8"/>
        <v>#DIV/0!</v>
      </c>
    </row>
    <row r="51" spans="2:22" ht="14.25" x14ac:dyDescent="0.2">
      <c r="B51" s="17" t="s">
        <v>43</v>
      </c>
      <c r="C51" s="17" t="s">
        <v>15</v>
      </c>
      <c r="D51" s="17">
        <v>6</v>
      </c>
      <c r="E51" s="58" t="str">
        <f t="shared" si="0"/>
        <v>Tralopyril</v>
      </c>
      <c r="F51" s="72">
        <v>100</v>
      </c>
      <c r="G51" s="73">
        <v>0.876</v>
      </c>
      <c r="H51" s="73">
        <v>0.115</v>
      </c>
      <c r="I51" s="73">
        <v>1.1800000000000001E-3</v>
      </c>
      <c r="J51" s="73">
        <v>1.54E-4</v>
      </c>
      <c r="K51" s="69" t="e">
        <f t="shared" si="1"/>
        <v>#DIV/0!</v>
      </c>
      <c r="L51" s="69" t="e">
        <f t="shared" si="2"/>
        <v>#DIV/0!</v>
      </c>
      <c r="M51" s="69" t="e">
        <f t="shared" si="3"/>
        <v>#DIV/0!</v>
      </c>
      <c r="N51" s="69" t="e">
        <f t="shared" si="4"/>
        <v>#DIV/0!</v>
      </c>
      <c r="O51" s="180"/>
      <c r="P51" s="180"/>
      <c r="Q51" s="180"/>
      <c r="R51" s="180"/>
      <c r="S51" s="95" t="e">
        <f t="shared" si="5"/>
        <v>#DIV/0!</v>
      </c>
      <c r="T51" s="95" t="e">
        <f t="shared" si="6"/>
        <v>#DIV/0!</v>
      </c>
      <c r="U51" s="95" t="e">
        <f t="shared" si="7"/>
        <v>#DIV/0!</v>
      </c>
      <c r="V51" s="95" t="e">
        <f t="shared" si="8"/>
        <v>#DIV/0!</v>
      </c>
    </row>
    <row r="52" spans="2:22" ht="14.25" x14ac:dyDescent="0.2">
      <c r="B52" s="17" t="s">
        <v>44</v>
      </c>
      <c r="C52" s="17" t="s">
        <v>15</v>
      </c>
      <c r="D52" s="17">
        <v>7</v>
      </c>
      <c r="E52" s="58" t="str">
        <f t="shared" si="0"/>
        <v>Tralopyril</v>
      </c>
      <c r="F52" s="72">
        <v>114</v>
      </c>
      <c r="G52" s="73">
        <v>0.14499999999999999</v>
      </c>
      <c r="H52" s="73">
        <v>1.9E-2</v>
      </c>
      <c r="I52" s="73">
        <v>7.6199999999999998E-4</v>
      </c>
      <c r="J52" s="73">
        <v>9.9699999999999998E-5</v>
      </c>
      <c r="K52" s="69" t="e">
        <f t="shared" si="1"/>
        <v>#DIV/0!</v>
      </c>
      <c r="L52" s="69" t="e">
        <f t="shared" si="2"/>
        <v>#DIV/0!</v>
      </c>
      <c r="M52" s="69" t="e">
        <f t="shared" si="3"/>
        <v>#DIV/0!</v>
      </c>
      <c r="N52" s="69" t="e">
        <f t="shared" si="4"/>
        <v>#DIV/0!</v>
      </c>
      <c r="O52" s="180"/>
      <c r="P52" s="180"/>
      <c r="Q52" s="180"/>
      <c r="R52" s="180"/>
      <c r="S52" s="95" t="e">
        <f t="shared" si="5"/>
        <v>#DIV/0!</v>
      </c>
      <c r="T52" s="95" t="e">
        <f t="shared" si="6"/>
        <v>#DIV/0!</v>
      </c>
      <c r="U52" s="95" t="e">
        <f t="shared" si="7"/>
        <v>#DIV/0!</v>
      </c>
      <c r="V52" s="95" t="e">
        <f t="shared" si="8"/>
        <v>#DIV/0!</v>
      </c>
    </row>
    <row r="53" spans="2:22" ht="14.25" x14ac:dyDescent="0.2">
      <c r="B53" s="17" t="s">
        <v>45</v>
      </c>
      <c r="C53" s="17" t="s">
        <v>15</v>
      </c>
      <c r="D53" s="17">
        <v>8</v>
      </c>
      <c r="E53" s="58" t="str">
        <f t="shared" si="0"/>
        <v>Tralopyril</v>
      </c>
      <c r="F53" s="72">
        <v>100</v>
      </c>
      <c r="G53" s="73">
        <v>5.3800000000000001E-2</v>
      </c>
      <c r="H53" s="73">
        <v>7.0400000000000003E-3</v>
      </c>
      <c r="I53" s="73">
        <v>2.5300000000000002E-4</v>
      </c>
      <c r="J53" s="73">
        <v>3.3099999999999998E-5</v>
      </c>
      <c r="K53" s="69" t="e">
        <f t="shared" si="1"/>
        <v>#DIV/0!</v>
      </c>
      <c r="L53" s="69" t="e">
        <f t="shared" si="2"/>
        <v>#DIV/0!</v>
      </c>
      <c r="M53" s="69" t="e">
        <f t="shared" si="3"/>
        <v>#DIV/0!</v>
      </c>
      <c r="N53" s="69" t="e">
        <f t="shared" si="4"/>
        <v>#DIV/0!</v>
      </c>
      <c r="O53" s="180"/>
      <c r="P53" s="180"/>
      <c r="Q53" s="180"/>
      <c r="R53" s="180"/>
      <c r="S53" s="95" t="e">
        <f t="shared" si="5"/>
        <v>#DIV/0!</v>
      </c>
      <c r="T53" s="95" t="e">
        <f t="shared" si="6"/>
        <v>#DIV/0!</v>
      </c>
      <c r="U53" s="95" t="e">
        <f t="shared" si="7"/>
        <v>#DIV/0!</v>
      </c>
      <c r="V53" s="95" t="e">
        <f t="shared" si="8"/>
        <v>#DIV/0!</v>
      </c>
    </row>
    <row r="54" spans="2:22" ht="14.25" x14ac:dyDescent="0.2">
      <c r="B54" s="17" t="s">
        <v>46</v>
      </c>
      <c r="C54" s="17" t="s">
        <v>15</v>
      </c>
      <c r="D54" s="17">
        <v>9</v>
      </c>
      <c r="E54" s="58" t="str">
        <f t="shared" si="0"/>
        <v>Tralopyril</v>
      </c>
      <c r="F54" s="72">
        <v>250</v>
      </c>
      <c r="G54" s="73">
        <v>0.28199999999999997</v>
      </c>
      <c r="H54" s="73">
        <v>3.6900000000000002E-2</v>
      </c>
      <c r="I54" s="73">
        <v>1.1199999999999999E-3</v>
      </c>
      <c r="J54" s="73">
        <v>1.46E-4</v>
      </c>
      <c r="K54" s="69" t="e">
        <f t="shared" si="1"/>
        <v>#DIV/0!</v>
      </c>
      <c r="L54" s="69" t="e">
        <f t="shared" si="2"/>
        <v>#DIV/0!</v>
      </c>
      <c r="M54" s="69" t="e">
        <f t="shared" si="3"/>
        <v>#DIV/0!</v>
      </c>
      <c r="N54" s="69" t="e">
        <f t="shared" si="4"/>
        <v>#DIV/0!</v>
      </c>
      <c r="O54" s="180"/>
      <c r="P54" s="180"/>
      <c r="Q54" s="180"/>
      <c r="R54" s="180"/>
      <c r="S54" s="95" t="e">
        <f t="shared" si="5"/>
        <v>#DIV/0!</v>
      </c>
      <c r="T54" s="95" t="e">
        <f t="shared" si="6"/>
        <v>#DIV/0!</v>
      </c>
      <c r="U54" s="95" t="e">
        <f t="shared" si="7"/>
        <v>#DIV/0!</v>
      </c>
      <c r="V54" s="95" t="e">
        <f t="shared" si="8"/>
        <v>#DIV/0!</v>
      </c>
    </row>
    <row r="55" spans="2:22" ht="14.25" x14ac:dyDescent="0.2">
      <c r="B55" s="17" t="s">
        <v>47</v>
      </c>
      <c r="C55" s="17" t="s">
        <v>19</v>
      </c>
      <c r="D55" s="17">
        <v>10</v>
      </c>
      <c r="E55" s="58" t="str">
        <f t="shared" si="0"/>
        <v>Tralopyril</v>
      </c>
      <c r="F55" s="72">
        <v>400</v>
      </c>
      <c r="G55" s="73">
        <v>8.9700000000000002E-2</v>
      </c>
      <c r="H55" s="73">
        <v>1.17E-2</v>
      </c>
      <c r="I55" s="73">
        <v>4.1300000000000001E-4</v>
      </c>
      <c r="J55" s="73">
        <v>5.3999999999999998E-5</v>
      </c>
      <c r="K55" s="69" t="e">
        <f t="shared" si="1"/>
        <v>#DIV/0!</v>
      </c>
      <c r="L55" s="69" t="e">
        <f t="shared" si="2"/>
        <v>#DIV/0!</v>
      </c>
      <c r="M55" s="69" t="e">
        <f t="shared" si="3"/>
        <v>#DIV/0!</v>
      </c>
      <c r="N55" s="69" t="e">
        <f t="shared" si="4"/>
        <v>#DIV/0!</v>
      </c>
      <c r="O55" s="180"/>
      <c r="P55" s="180"/>
      <c r="Q55" s="180"/>
      <c r="R55" s="180"/>
      <c r="S55" s="95" t="e">
        <f t="shared" si="5"/>
        <v>#DIV/0!</v>
      </c>
      <c r="T55" s="95" t="e">
        <f t="shared" si="6"/>
        <v>#DIV/0!</v>
      </c>
      <c r="U55" s="95" t="e">
        <f t="shared" si="7"/>
        <v>#DIV/0!</v>
      </c>
      <c r="V55" s="95" t="e">
        <f t="shared" si="8"/>
        <v>#DIV/0!</v>
      </c>
    </row>
    <row r="56" spans="2:22" ht="14.25" x14ac:dyDescent="0.2">
      <c r="B56" s="17" t="s">
        <v>48</v>
      </c>
      <c r="C56" s="17" t="s">
        <v>19</v>
      </c>
      <c r="D56" s="17">
        <v>4</v>
      </c>
      <c r="E56" s="58" t="str">
        <f t="shared" si="0"/>
        <v>Tralopyril</v>
      </c>
      <c r="F56" s="72">
        <v>170</v>
      </c>
      <c r="G56" s="73">
        <v>0.17100000000000001</v>
      </c>
      <c r="H56" s="73">
        <v>2.24E-2</v>
      </c>
      <c r="I56" s="73">
        <v>6.2799999999999998E-4</v>
      </c>
      <c r="J56" s="73">
        <v>8.2200000000000006E-5</v>
      </c>
      <c r="K56" s="69" t="e">
        <f t="shared" si="1"/>
        <v>#DIV/0!</v>
      </c>
      <c r="L56" s="69" t="e">
        <f t="shared" si="2"/>
        <v>#DIV/0!</v>
      </c>
      <c r="M56" s="69" t="e">
        <f t="shared" si="3"/>
        <v>#DIV/0!</v>
      </c>
      <c r="N56" s="69" t="e">
        <f t="shared" si="4"/>
        <v>#DIV/0!</v>
      </c>
      <c r="O56" s="180"/>
      <c r="P56" s="180"/>
      <c r="Q56" s="180"/>
      <c r="R56" s="180"/>
      <c r="S56" s="95" t="e">
        <f t="shared" si="5"/>
        <v>#DIV/0!</v>
      </c>
      <c r="T56" s="95" t="e">
        <f t="shared" si="6"/>
        <v>#DIV/0!</v>
      </c>
      <c r="U56" s="95" t="e">
        <f t="shared" si="7"/>
        <v>#DIV/0!</v>
      </c>
      <c r="V56" s="95" t="e">
        <f t="shared" si="8"/>
        <v>#DIV/0!</v>
      </c>
    </row>
    <row r="57" spans="2:22" ht="14.25" x14ac:dyDescent="0.2">
      <c r="B57" s="17" t="s">
        <v>49</v>
      </c>
      <c r="C57" s="17" t="s">
        <v>19</v>
      </c>
      <c r="D57" s="17">
        <v>5</v>
      </c>
      <c r="E57" s="58" t="str">
        <f t="shared" si="0"/>
        <v>Tralopyril</v>
      </c>
      <c r="F57" s="72">
        <v>250</v>
      </c>
      <c r="G57" s="73">
        <v>0.57999999999999996</v>
      </c>
      <c r="H57" s="73">
        <v>7.5899999999999995E-2</v>
      </c>
      <c r="I57" s="73">
        <v>9.1699999999999995E-4</v>
      </c>
      <c r="J57" s="73">
        <v>1.2E-4</v>
      </c>
      <c r="K57" s="69" t="e">
        <f t="shared" si="1"/>
        <v>#DIV/0!</v>
      </c>
      <c r="L57" s="69" t="e">
        <f t="shared" si="2"/>
        <v>#DIV/0!</v>
      </c>
      <c r="M57" s="69" t="e">
        <f t="shared" si="3"/>
        <v>#DIV/0!</v>
      </c>
      <c r="N57" s="69" t="e">
        <f t="shared" si="4"/>
        <v>#DIV/0!</v>
      </c>
      <c r="O57" s="180"/>
      <c r="P57" s="180"/>
      <c r="Q57" s="180"/>
      <c r="R57" s="180"/>
      <c r="S57" s="95" t="e">
        <f t="shared" si="5"/>
        <v>#DIV/0!</v>
      </c>
      <c r="T57" s="95" t="e">
        <f t="shared" si="6"/>
        <v>#DIV/0!</v>
      </c>
      <c r="U57" s="95" t="e">
        <f t="shared" si="7"/>
        <v>#DIV/0!</v>
      </c>
      <c r="V57" s="95" t="e">
        <f t="shared" si="8"/>
        <v>#DIV/0!</v>
      </c>
    </row>
    <row r="58" spans="2:22" ht="14.25" x14ac:dyDescent="0.2">
      <c r="B58" s="17" t="s">
        <v>50</v>
      </c>
      <c r="C58" s="17" t="s">
        <v>19</v>
      </c>
      <c r="D58" s="17">
        <v>8</v>
      </c>
      <c r="E58" s="58" t="str">
        <f t="shared" si="0"/>
        <v>Tralopyril</v>
      </c>
      <c r="F58" s="72">
        <v>100</v>
      </c>
      <c r="G58" s="73">
        <v>0.24099999999999999</v>
      </c>
      <c r="H58" s="73">
        <v>3.15E-2</v>
      </c>
      <c r="I58" s="73">
        <v>4.1599999999999997E-4</v>
      </c>
      <c r="J58" s="73">
        <v>5.4400000000000001E-5</v>
      </c>
      <c r="K58" s="69" t="e">
        <f t="shared" si="1"/>
        <v>#DIV/0!</v>
      </c>
      <c r="L58" s="69" t="e">
        <f t="shared" si="2"/>
        <v>#DIV/0!</v>
      </c>
      <c r="M58" s="69" t="e">
        <f t="shared" si="3"/>
        <v>#DIV/0!</v>
      </c>
      <c r="N58" s="69" t="e">
        <f t="shared" si="4"/>
        <v>#DIV/0!</v>
      </c>
      <c r="O58" s="180"/>
      <c r="P58" s="180"/>
      <c r="Q58" s="180"/>
      <c r="R58" s="180"/>
      <c r="S58" s="95" t="e">
        <f t="shared" si="5"/>
        <v>#DIV/0!</v>
      </c>
      <c r="T58" s="95" t="e">
        <f t="shared" si="6"/>
        <v>#DIV/0!</v>
      </c>
      <c r="U58" s="95" t="e">
        <f t="shared" si="7"/>
        <v>#DIV/0!</v>
      </c>
      <c r="V58" s="95" t="e">
        <f t="shared" si="8"/>
        <v>#DIV/0!</v>
      </c>
    </row>
    <row r="59" spans="2:22" ht="14.25" x14ac:dyDescent="0.2">
      <c r="B59" s="17" t="s">
        <v>51</v>
      </c>
      <c r="C59" s="17" t="s">
        <v>18</v>
      </c>
      <c r="D59" s="17">
        <v>4</v>
      </c>
      <c r="E59" s="58" t="str">
        <f t="shared" si="0"/>
        <v>Tralopyril</v>
      </c>
      <c r="F59" s="72">
        <v>1950</v>
      </c>
      <c r="G59" s="73">
        <v>1.72E-2</v>
      </c>
      <c r="H59" s="73">
        <v>2.2499999999999998E-3</v>
      </c>
      <c r="I59" s="73">
        <v>1.8200000000000001E-4</v>
      </c>
      <c r="J59" s="73">
        <v>2.3799999999999999E-5</v>
      </c>
      <c r="K59" s="69" t="e">
        <f t="shared" si="1"/>
        <v>#DIV/0!</v>
      </c>
      <c r="L59" s="69" t="e">
        <f t="shared" si="2"/>
        <v>#DIV/0!</v>
      </c>
      <c r="M59" s="69" t="e">
        <f t="shared" si="3"/>
        <v>#DIV/0!</v>
      </c>
      <c r="N59" s="69" t="e">
        <f t="shared" si="4"/>
        <v>#DIV/0!</v>
      </c>
      <c r="O59" s="180"/>
      <c r="P59" s="180"/>
      <c r="Q59" s="180"/>
      <c r="R59" s="180"/>
      <c r="S59" s="95" t="e">
        <f t="shared" si="5"/>
        <v>#DIV/0!</v>
      </c>
      <c r="T59" s="95" t="e">
        <f t="shared" si="6"/>
        <v>#DIV/0!</v>
      </c>
      <c r="U59" s="95" t="e">
        <f t="shared" si="7"/>
        <v>#DIV/0!</v>
      </c>
      <c r="V59" s="95" t="e">
        <f t="shared" si="8"/>
        <v>#DIV/0!</v>
      </c>
    </row>
    <row r="60" spans="2:22" ht="14.25" x14ac:dyDescent="0.2">
      <c r="B60" s="17" t="s">
        <v>52</v>
      </c>
      <c r="C60" s="17" t="s">
        <v>19</v>
      </c>
      <c r="D60" s="17">
        <v>3</v>
      </c>
      <c r="E60" s="58" t="str">
        <f t="shared" si="0"/>
        <v>Tralopyril</v>
      </c>
      <c r="F60" s="72">
        <v>435</v>
      </c>
      <c r="G60" s="73">
        <v>0.14000000000000001</v>
      </c>
      <c r="H60" s="73">
        <v>1.84E-2</v>
      </c>
      <c r="I60" s="73">
        <v>1.3100000000000001E-4</v>
      </c>
      <c r="J60" s="73">
        <v>1.7200000000000001E-5</v>
      </c>
      <c r="K60" s="69" t="e">
        <f t="shared" si="1"/>
        <v>#DIV/0!</v>
      </c>
      <c r="L60" s="69" t="e">
        <f t="shared" si="2"/>
        <v>#DIV/0!</v>
      </c>
      <c r="M60" s="69" t="e">
        <f t="shared" si="3"/>
        <v>#DIV/0!</v>
      </c>
      <c r="N60" s="69" t="e">
        <f t="shared" si="4"/>
        <v>#DIV/0!</v>
      </c>
      <c r="O60" s="180"/>
      <c r="P60" s="180"/>
      <c r="Q60" s="180"/>
      <c r="R60" s="180"/>
      <c r="S60" s="95" t="e">
        <f t="shared" si="5"/>
        <v>#DIV/0!</v>
      </c>
      <c r="T60" s="95" t="e">
        <f t="shared" si="6"/>
        <v>#DIV/0!</v>
      </c>
      <c r="U60" s="95" t="e">
        <f t="shared" si="7"/>
        <v>#DIV/0!</v>
      </c>
      <c r="V60" s="95" t="e">
        <f t="shared" si="8"/>
        <v>#DIV/0!</v>
      </c>
    </row>
    <row r="61" spans="2:22" ht="14.25" x14ac:dyDescent="0.2">
      <c r="B61" s="17" t="s">
        <v>53</v>
      </c>
      <c r="C61" s="17" t="s">
        <v>19</v>
      </c>
      <c r="D61" s="17">
        <v>6</v>
      </c>
      <c r="E61" s="58" t="str">
        <f t="shared" si="0"/>
        <v>Tralopyril</v>
      </c>
      <c r="F61" s="72">
        <v>850</v>
      </c>
      <c r="G61" s="73">
        <v>0.20799999999999999</v>
      </c>
      <c r="H61" s="73">
        <v>2.7199999999999998E-2</v>
      </c>
      <c r="I61" s="73">
        <v>5.8200000000000005E-4</v>
      </c>
      <c r="J61" s="73">
        <v>7.6199999999999995E-5</v>
      </c>
      <c r="K61" s="69" t="e">
        <f t="shared" si="1"/>
        <v>#DIV/0!</v>
      </c>
      <c r="L61" s="69" t="e">
        <f t="shared" si="2"/>
        <v>#DIV/0!</v>
      </c>
      <c r="M61" s="69" t="e">
        <f t="shared" si="3"/>
        <v>#DIV/0!</v>
      </c>
      <c r="N61" s="69" t="e">
        <f t="shared" si="4"/>
        <v>#DIV/0!</v>
      </c>
      <c r="O61" s="180"/>
      <c r="P61" s="180"/>
      <c r="Q61" s="180"/>
      <c r="R61" s="180"/>
      <c r="S61" s="95" t="e">
        <f t="shared" si="5"/>
        <v>#DIV/0!</v>
      </c>
      <c r="T61" s="95" t="e">
        <f t="shared" si="6"/>
        <v>#DIV/0!</v>
      </c>
      <c r="U61" s="95" t="e">
        <f t="shared" si="7"/>
        <v>#DIV/0!</v>
      </c>
      <c r="V61" s="95" t="e">
        <f t="shared" si="8"/>
        <v>#DIV/0!</v>
      </c>
    </row>
    <row r="62" spans="2:22" ht="14.25" x14ac:dyDescent="0.2">
      <c r="B62" s="17" t="s">
        <v>54</v>
      </c>
      <c r="C62" s="17" t="s">
        <v>19</v>
      </c>
      <c r="D62" s="17">
        <v>1</v>
      </c>
      <c r="E62" s="58" t="str">
        <f t="shared" si="0"/>
        <v>Tralopyril</v>
      </c>
      <c r="F62" s="72">
        <v>670</v>
      </c>
      <c r="G62" s="73">
        <v>3.4700000000000002E-2</v>
      </c>
      <c r="H62" s="73">
        <v>4.5399999999999998E-3</v>
      </c>
      <c r="I62" s="73">
        <v>2.7799999999999998E-4</v>
      </c>
      <c r="J62" s="73">
        <v>3.6300000000000001E-5</v>
      </c>
      <c r="K62" s="69" t="e">
        <f t="shared" si="1"/>
        <v>#DIV/0!</v>
      </c>
      <c r="L62" s="69" t="e">
        <f t="shared" si="2"/>
        <v>#DIV/0!</v>
      </c>
      <c r="M62" s="69" t="e">
        <f t="shared" si="3"/>
        <v>#DIV/0!</v>
      </c>
      <c r="N62" s="69" t="e">
        <f t="shared" si="4"/>
        <v>#DIV/0!</v>
      </c>
      <c r="O62" s="180"/>
      <c r="P62" s="180"/>
      <c r="Q62" s="180"/>
      <c r="R62" s="180"/>
      <c r="S62" s="95" t="e">
        <f t="shared" si="5"/>
        <v>#DIV/0!</v>
      </c>
      <c r="T62" s="95" t="e">
        <f t="shared" si="6"/>
        <v>#DIV/0!</v>
      </c>
      <c r="U62" s="95" t="e">
        <f t="shared" si="7"/>
        <v>#DIV/0!</v>
      </c>
      <c r="V62" s="95" t="e">
        <f t="shared" si="8"/>
        <v>#DIV/0!</v>
      </c>
    </row>
    <row r="63" spans="2:22" ht="14.25" x14ac:dyDescent="0.2">
      <c r="B63" s="17" t="s">
        <v>55</v>
      </c>
      <c r="C63" s="17" t="s">
        <v>19</v>
      </c>
      <c r="D63" s="17">
        <v>9</v>
      </c>
      <c r="E63" s="58" t="str">
        <f t="shared" si="0"/>
        <v>Tralopyril</v>
      </c>
      <c r="F63" s="72">
        <v>450</v>
      </c>
      <c r="G63" s="73">
        <v>0.11799999999999999</v>
      </c>
      <c r="H63" s="73">
        <v>1.54E-2</v>
      </c>
      <c r="I63" s="73">
        <v>6.6699999999999995E-4</v>
      </c>
      <c r="J63" s="73">
        <v>8.7299999999999994E-5</v>
      </c>
      <c r="K63" s="69" t="e">
        <f t="shared" si="1"/>
        <v>#DIV/0!</v>
      </c>
      <c r="L63" s="69" t="e">
        <f t="shared" si="2"/>
        <v>#DIV/0!</v>
      </c>
      <c r="M63" s="69" t="e">
        <f t="shared" si="3"/>
        <v>#DIV/0!</v>
      </c>
      <c r="N63" s="69" t="e">
        <f t="shared" si="4"/>
        <v>#DIV/0!</v>
      </c>
      <c r="O63" s="180"/>
      <c r="P63" s="180"/>
      <c r="Q63" s="180"/>
      <c r="R63" s="180"/>
      <c r="S63" s="95" t="e">
        <f t="shared" si="5"/>
        <v>#DIV/0!</v>
      </c>
      <c r="T63" s="95" t="e">
        <f t="shared" si="6"/>
        <v>#DIV/0!</v>
      </c>
      <c r="U63" s="95" t="e">
        <f t="shared" si="7"/>
        <v>#DIV/0!</v>
      </c>
      <c r="V63" s="95" t="e">
        <f t="shared" si="8"/>
        <v>#DIV/0!</v>
      </c>
    </row>
    <row r="64" spans="2:22" ht="14.25" x14ac:dyDescent="0.2">
      <c r="B64" s="17" t="s">
        <v>56</v>
      </c>
      <c r="C64" s="17" t="s">
        <v>20</v>
      </c>
      <c r="D64" s="17">
        <v>1</v>
      </c>
      <c r="E64" s="58" t="str">
        <f t="shared" si="0"/>
        <v>Tralopyril</v>
      </c>
      <c r="F64" s="72">
        <v>300</v>
      </c>
      <c r="G64" s="73">
        <v>2.4299999999999999E-2</v>
      </c>
      <c r="H64" s="73">
        <v>3.1800000000000001E-3</v>
      </c>
      <c r="I64" s="73">
        <v>2.0599999999999999E-4</v>
      </c>
      <c r="J64" s="73">
        <v>2.6999999999999999E-5</v>
      </c>
      <c r="K64" s="69" t="e">
        <f t="shared" si="1"/>
        <v>#DIV/0!</v>
      </c>
      <c r="L64" s="69" t="e">
        <f t="shared" si="2"/>
        <v>#DIV/0!</v>
      </c>
      <c r="M64" s="69" t="e">
        <f t="shared" si="3"/>
        <v>#DIV/0!</v>
      </c>
      <c r="N64" s="69" t="e">
        <f t="shared" si="4"/>
        <v>#DIV/0!</v>
      </c>
      <c r="O64" s="180"/>
      <c r="P64" s="180"/>
      <c r="Q64" s="180"/>
      <c r="R64" s="180"/>
      <c r="S64" s="95" t="e">
        <f t="shared" si="5"/>
        <v>#DIV/0!</v>
      </c>
      <c r="T64" s="95" t="e">
        <f t="shared" si="6"/>
        <v>#DIV/0!</v>
      </c>
      <c r="U64" s="95" t="e">
        <f t="shared" si="7"/>
        <v>#DIV/0!</v>
      </c>
      <c r="V64" s="95" t="e">
        <f t="shared" si="8"/>
        <v>#DIV/0!</v>
      </c>
    </row>
    <row r="65" spans="1:22" ht="14.25" x14ac:dyDescent="0.2">
      <c r="B65" s="17" t="s">
        <v>57</v>
      </c>
      <c r="C65" s="17" t="s">
        <v>20</v>
      </c>
      <c r="D65" s="17">
        <v>2</v>
      </c>
      <c r="E65" s="58" t="str">
        <f t="shared" si="0"/>
        <v>Tralopyril</v>
      </c>
      <c r="F65" s="72">
        <v>800</v>
      </c>
      <c r="G65" s="73">
        <v>1.3100000000000001E-2</v>
      </c>
      <c r="H65" s="73">
        <v>1.72E-3</v>
      </c>
      <c r="I65" s="73">
        <v>4.2899999999999999E-5</v>
      </c>
      <c r="J65" s="73">
        <v>5.6200000000000004E-6</v>
      </c>
      <c r="K65" s="69" t="e">
        <f t="shared" si="1"/>
        <v>#DIV/0!</v>
      </c>
      <c r="L65" s="69" t="e">
        <f t="shared" si="2"/>
        <v>#DIV/0!</v>
      </c>
      <c r="M65" s="69" t="e">
        <f t="shared" si="3"/>
        <v>#DIV/0!</v>
      </c>
      <c r="N65" s="69" t="e">
        <f t="shared" si="4"/>
        <v>#DIV/0!</v>
      </c>
      <c r="O65" s="180"/>
      <c r="P65" s="180"/>
      <c r="Q65" s="180"/>
      <c r="R65" s="180"/>
      <c r="S65" s="95" t="e">
        <f t="shared" si="5"/>
        <v>#DIV/0!</v>
      </c>
      <c r="T65" s="95" t="e">
        <f t="shared" si="6"/>
        <v>#DIV/0!</v>
      </c>
      <c r="U65" s="95" t="e">
        <f t="shared" si="7"/>
        <v>#DIV/0!</v>
      </c>
      <c r="V65" s="95" t="e">
        <f t="shared" si="8"/>
        <v>#DIV/0!</v>
      </c>
    </row>
    <row r="66" spans="1:22" ht="14.25" x14ac:dyDescent="0.2">
      <c r="B66" s="17" t="s">
        <v>58</v>
      </c>
      <c r="C66" s="17" t="s">
        <v>20</v>
      </c>
      <c r="D66" s="17">
        <v>6</v>
      </c>
      <c r="E66" s="58" t="str">
        <f t="shared" si="0"/>
        <v>Tralopyril</v>
      </c>
      <c r="F66" s="72">
        <v>300</v>
      </c>
      <c r="G66" s="73">
        <v>5.3900000000000003E-2</v>
      </c>
      <c r="H66" s="73">
        <v>7.0600000000000003E-3</v>
      </c>
      <c r="I66" s="73">
        <v>1.4899999999999999E-4</v>
      </c>
      <c r="J66" s="73">
        <v>1.95E-5</v>
      </c>
      <c r="K66" s="69" t="e">
        <f t="shared" si="1"/>
        <v>#DIV/0!</v>
      </c>
      <c r="L66" s="69" t="e">
        <f t="shared" si="2"/>
        <v>#DIV/0!</v>
      </c>
      <c r="M66" s="69" t="e">
        <f t="shared" si="3"/>
        <v>#DIV/0!</v>
      </c>
      <c r="N66" s="69" t="e">
        <f t="shared" si="4"/>
        <v>#DIV/0!</v>
      </c>
      <c r="O66" s="180"/>
      <c r="P66" s="180"/>
      <c r="Q66" s="180"/>
      <c r="R66" s="180"/>
      <c r="S66" s="95" t="e">
        <f t="shared" si="5"/>
        <v>#DIV/0!</v>
      </c>
      <c r="T66" s="95" t="e">
        <f t="shared" si="6"/>
        <v>#DIV/0!</v>
      </c>
      <c r="U66" s="95" t="e">
        <f t="shared" si="7"/>
        <v>#DIV/0!</v>
      </c>
      <c r="V66" s="95" t="e">
        <f t="shared" si="8"/>
        <v>#DIV/0!</v>
      </c>
    </row>
    <row r="67" spans="1:22" x14ac:dyDescent="0.2">
      <c r="B67" s="177" t="s">
        <v>120</v>
      </c>
      <c r="C67" s="177"/>
      <c r="D67" s="177"/>
      <c r="E67" s="177"/>
      <c r="F67" s="71"/>
      <c r="G67" s="71"/>
      <c r="H67" s="71"/>
      <c r="I67" s="71"/>
      <c r="J67" s="71"/>
      <c r="K67" s="96" t="e">
        <f>MAX(K20:K66)</f>
        <v>#DIV/0!</v>
      </c>
      <c r="L67" s="96" t="e">
        <f t="shared" ref="L67:V67" si="9">MAX(L20:L66)</f>
        <v>#DIV/0!</v>
      </c>
      <c r="M67" s="96" t="e">
        <f t="shared" si="9"/>
        <v>#DIV/0!</v>
      </c>
      <c r="N67" s="96" t="e">
        <f t="shared" si="9"/>
        <v>#DIV/0!</v>
      </c>
      <c r="O67" s="96"/>
      <c r="P67" s="96"/>
      <c r="Q67" s="96"/>
      <c r="R67" s="96"/>
      <c r="S67" s="96" t="e">
        <f t="shared" si="9"/>
        <v>#DIV/0!</v>
      </c>
      <c r="T67" s="96" t="e">
        <f t="shared" si="9"/>
        <v>#DIV/0!</v>
      </c>
      <c r="U67" s="96" t="e">
        <f t="shared" si="9"/>
        <v>#DIV/0!</v>
      </c>
      <c r="V67" s="96" t="e">
        <f t="shared" si="9"/>
        <v>#DIV/0!</v>
      </c>
    </row>
    <row r="68" spans="1:22" x14ac:dyDescent="0.2">
      <c r="B68" s="177" t="s">
        <v>121</v>
      </c>
      <c r="C68" s="177"/>
      <c r="D68" s="177"/>
      <c r="E68" s="177"/>
      <c r="F68" s="71"/>
      <c r="G68" s="71"/>
      <c r="H68" s="71"/>
      <c r="I68" s="71"/>
      <c r="J68" s="71"/>
      <c r="K68" s="96" t="e">
        <f>MIN(K20:K66)</f>
        <v>#DIV/0!</v>
      </c>
      <c r="L68" s="96" t="e">
        <f>MIN(L20:L66)</f>
        <v>#DIV/0!</v>
      </c>
      <c r="M68" s="96" t="e">
        <f>MIN(M20:M66)</f>
        <v>#DIV/0!</v>
      </c>
      <c r="N68" s="96" t="e">
        <f>MIN(N20:N66)</f>
        <v>#DIV/0!</v>
      </c>
      <c r="O68" s="96"/>
      <c r="P68" s="96"/>
      <c r="Q68" s="96"/>
      <c r="R68" s="96"/>
      <c r="S68" s="96" t="e">
        <f>MIN(S20:S66)</f>
        <v>#DIV/0!</v>
      </c>
      <c r="T68" s="96" t="e">
        <f>MIN(T20:T66)</f>
        <v>#DIV/0!</v>
      </c>
      <c r="U68" s="96" t="e">
        <f>MIN(U20:U66)</f>
        <v>#DIV/0!</v>
      </c>
      <c r="V68" s="96" t="e">
        <f>MIN(V20:V66)</f>
        <v>#DIV/0!</v>
      </c>
    </row>
    <row r="69" spans="1:22" x14ac:dyDescent="0.2">
      <c r="A69"/>
      <c r="B69" s="24"/>
      <c r="C69" s="24"/>
      <c r="D69" s="24"/>
      <c r="E69" s="114" t="s">
        <v>292</v>
      </c>
      <c r="F69" s="24"/>
      <c r="G69" s="24"/>
      <c r="H69" s="24"/>
      <c r="I69" s="24"/>
      <c r="J69" s="24"/>
      <c r="K69" s="96" t="e">
        <f>_xlfn.PERCENTILE.INC(K$20:K$66,0.9)</f>
        <v>#DIV/0!</v>
      </c>
      <c r="L69" s="96" t="e">
        <f t="shared" ref="L69:V69" si="10">_xlfn.PERCENTILE.INC(L$20:L$66,0.9)</f>
        <v>#DIV/0!</v>
      </c>
      <c r="M69" s="96" t="e">
        <f t="shared" si="10"/>
        <v>#DIV/0!</v>
      </c>
      <c r="N69" s="96" t="e">
        <f t="shared" si="10"/>
        <v>#DIV/0!</v>
      </c>
      <c r="O69" s="96"/>
      <c r="P69" s="96"/>
      <c r="Q69" s="96"/>
      <c r="R69" s="96"/>
      <c r="S69" s="96" t="e">
        <f t="shared" si="10"/>
        <v>#DIV/0!</v>
      </c>
      <c r="T69" s="96" t="e">
        <f t="shared" si="10"/>
        <v>#DIV/0!</v>
      </c>
      <c r="U69" s="96" t="e">
        <f t="shared" si="10"/>
        <v>#DIV/0!</v>
      </c>
      <c r="V69" s="96" t="e">
        <f t="shared" si="10"/>
        <v>#DIV/0!</v>
      </c>
    </row>
    <row r="70" spans="1:22" x14ac:dyDescent="0.2">
      <c r="B70" s="24"/>
      <c r="C70" s="24"/>
      <c r="D70" s="24"/>
      <c r="E70" s="114" t="s">
        <v>293</v>
      </c>
      <c r="F70" s="24"/>
      <c r="G70" s="24"/>
      <c r="H70" s="24"/>
      <c r="I70" s="24"/>
      <c r="J70" s="24"/>
      <c r="K70" s="96" t="e">
        <f>_xlfn.PERCENTILE.INC(K$20:K$66,0.8)</f>
        <v>#DIV/0!</v>
      </c>
      <c r="L70" s="96" t="e">
        <f t="shared" ref="L70:V70" si="11">_xlfn.PERCENTILE.INC(L$20:L$66,0.8)</f>
        <v>#DIV/0!</v>
      </c>
      <c r="M70" s="96" t="e">
        <f t="shared" si="11"/>
        <v>#DIV/0!</v>
      </c>
      <c r="N70" s="96" t="e">
        <f t="shared" si="11"/>
        <v>#DIV/0!</v>
      </c>
      <c r="O70" s="96"/>
      <c r="P70" s="96"/>
      <c r="Q70" s="96"/>
      <c r="R70" s="96"/>
      <c r="S70" s="96" t="e">
        <f t="shared" si="11"/>
        <v>#DIV/0!</v>
      </c>
      <c r="T70" s="96" t="e">
        <f t="shared" si="11"/>
        <v>#DIV/0!</v>
      </c>
      <c r="U70" s="96" t="e">
        <f t="shared" si="11"/>
        <v>#DIV/0!</v>
      </c>
      <c r="V70" s="96" t="e">
        <f t="shared" si="11"/>
        <v>#DIV/0!</v>
      </c>
    </row>
    <row r="71" spans="1:22" x14ac:dyDescent="0.2">
      <c r="B71" s="24"/>
      <c r="C71" s="24"/>
      <c r="D71" s="24"/>
      <c r="E71" s="114" t="s">
        <v>294</v>
      </c>
      <c r="F71" s="24"/>
      <c r="G71" s="24"/>
      <c r="H71" s="24"/>
      <c r="I71" s="24"/>
      <c r="J71" s="24"/>
      <c r="K71" s="96" t="e">
        <f>_xlfn.PERCENTILE.INC(K$20:K$66,0.75)</f>
        <v>#DIV/0!</v>
      </c>
      <c r="L71" s="96" t="e">
        <f t="shared" ref="L71:V71" si="12">_xlfn.PERCENTILE.INC(L$20:L$66,0.75)</f>
        <v>#DIV/0!</v>
      </c>
      <c r="M71" s="96" t="e">
        <f t="shared" si="12"/>
        <v>#DIV/0!</v>
      </c>
      <c r="N71" s="96" t="e">
        <f t="shared" si="12"/>
        <v>#DIV/0!</v>
      </c>
      <c r="O71" s="96"/>
      <c r="P71" s="96"/>
      <c r="Q71" s="96"/>
      <c r="R71" s="96"/>
      <c r="S71" s="96" t="e">
        <f t="shared" si="12"/>
        <v>#DIV/0!</v>
      </c>
      <c r="T71" s="96" t="e">
        <f t="shared" si="12"/>
        <v>#DIV/0!</v>
      </c>
      <c r="U71" s="96" t="e">
        <f t="shared" si="12"/>
        <v>#DIV/0!</v>
      </c>
      <c r="V71" s="96" t="e">
        <f t="shared" si="12"/>
        <v>#DIV/0!</v>
      </c>
    </row>
    <row r="72" spans="1:22" x14ac:dyDescent="0.2">
      <c r="B72" s="24"/>
      <c r="C72" s="24"/>
      <c r="D72" s="24"/>
      <c r="E72" s="114" t="s">
        <v>295</v>
      </c>
      <c r="F72" s="24"/>
      <c r="G72" s="24"/>
      <c r="H72" s="24"/>
      <c r="I72" s="24"/>
      <c r="J72" s="24"/>
      <c r="K72" s="96" t="e">
        <f>_xlfn.PERCENTILE.INC(K$20:K$66,0.5)</f>
        <v>#DIV/0!</v>
      </c>
      <c r="L72" s="96" t="e">
        <f t="shared" ref="L72:V72" si="13">_xlfn.PERCENTILE.INC(L$20:L$66,0.5)</f>
        <v>#DIV/0!</v>
      </c>
      <c r="M72" s="96" t="e">
        <f t="shared" si="13"/>
        <v>#DIV/0!</v>
      </c>
      <c r="N72" s="96" t="e">
        <f t="shared" si="13"/>
        <v>#DIV/0!</v>
      </c>
      <c r="O72" s="96"/>
      <c r="P72" s="96"/>
      <c r="Q72" s="96"/>
      <c r="R72" s="96"/>
      <c r="S72" s="96" t="e">
        <f t="shared" si="13"/>
        <v>#DIV/0!</v>
      </c>
      <c r="T72" s="96" t="e">
        <f t="shared" si="13"/>
        <v>#DIV/0!</v>
      </c>
      <c r="U72" s="96" t="e">
        <f t="shared" si="13"/>
        <v>#DIV/0!</v>
      </c>
      <c r="V72" s="96" t="e">
        <f t="shared" si="13"/>
        <v>#DIV/0!</v>
      </c>
    </row>
    <row r="73" spans="1:22" x14ac:dyDescent="0.2">
      <c r="B73" s="24"/>
      <c r="C73" s="24"/>
      <c r="D73" s="24"/>
      <c r="E73" s="114" t="s">
        <v>296</v>
      </c>
      <c r="F73" s="24"/>
      <c r="G73" s="24"/>
      <c r="H73" s="24"/>
      <c r="I73" s="24"/>
      <c r="J73" s="24"/>
      <c r="K73" s="96" t="e">
        <f>_xlfn.PERCENTILE.INC(K$20:K$66,0.25)</f>
        <v>#DIV/0!</v>
      </c>
      <c r="L73" s="96" t="e">
        <f t="shared" ref="L73:V73" si="14">_xlfn.PERCENTILE.INC(L$20:L$66,0.25)</f>
        <v>#DIV/0!</v>
      </c>
      <c r="M73" s="96" t="e">
        <f t="shared" si="14"/>
        <v>#DIV/0!</v>
      </c>
      <c r="N73" s="96" t="e">
        <f t="shared" si="14"/>
        <v>#DIV/0!</v>
      </c>
      <c r="O73" s="96"/>
      <c r="P73" s="96"/>
      <c r="Q73" s="96"/>
      <c r="R73" s="96"/>
      <c r="S73" s="96" t="e">
        <f t="shared" si="14"/>
        <v>#DIV/0!</v>
      </c>
      <c r="T73" s="96" t="e">
        <f t="shared" si="14"/>
        <v>#DIV/0!</v>
      </c>
      <c r="U73" s="96" t="e">
        <f t="shared" si="14"/>
        <v>#DIV/0!</v>
      </c>
      <c r="V73" s="96" t="e">
        <f t="shared" si="14"/>
        <v>#DIV/0!</v>
      </c>
    </row>
    <row r="74" spans="1:22" x14ac:dyDescent="0.2">
      <c r="B74" s="24"/>
      <c r="C74" s="24"/>
      <c r="D74" s="24"/>
      <c r="E74" s="114" t="s">
        <v>297</v>
      </c>
      <c r="F74" s="24"/>
      <c r="G74" s="24"/>
      <c r="H74" s="24"/>
      <c r="I74" s="24"/>
      <c r="J74" s="24"/>
      <c r="K74" s="96" t="e">
        <f>_xlfn.PERCENTILE.INC(K$20:K$66,0.1)</f>
        <v>#DIV/0!</v>
      </c>
      <c r="L74" s="96" t="e">
        <f t="shared" ref="L74:V74" si="15">_xlfn.PERCENTILE.INC(L$20:L$66,0.1)</f>
        <v>#DIV/0!</v>
      </c>
      <c r="M74" s="96" t="e">
        <f t="shared" si="15"/>
        <v>#DIV/0!</v>
      </c>
      <c r="N74" s="96" t="e">
        <f t="shared" si="15"/>
        <v>#DIV/0!</v>
      </c>
      <c r="O74" s="96"/>
      <c r="P74" s="96"/>
      <c r="Q74" s="96"/>
      <c r="R74" s="96"/>
      <c r="S74" s="96" t="e">
        <f t="shared" si="15"/>
        <v>#DIV/0!</v>
      </c>
      <c r="T74" s="96" t="e">
        <f t="shared" si="15"/>
        <v>#DIV/0!</v>
      </c>
      <c r="U74" s="96" t="e">
        <f t="shared" si="15"/>
        <v>#DIV/0!</v>
      </c>
      <c r="V74" s="96"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70" zoomScaleNormal="70" workbookViewId="0">
      <selection activeCell="G19" sqref="G19:V19"/>
    </sheetView>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3" t="s">
        <v>306</v>
      </c>
      <c r="C2" s="143"/>
      <c r="D2" s="143"/>
      <c r="E2" s="143"/>
      <c r="F2" s="143"/>
      <c r="G2" s="143"/>
      <c r="H2" s="143"/>
      <c r="I2" s="143"/>
      <c r="J2" s="143"/>
      <c r="K2" s="143"/>
      <c r="L2" s="143"/>
      <c r="M2" s="143"/>
      <c r="N2" s="143"/>
      <c r="O2" s="143"/>
      <c r="P2" s="143"/>
      <c r="Q2" s="143"/>
      <c r="R2" s="143"/>
      <c r="S2" s="143"/>
      <c r="T2" s="143"/>
      <c r="U2" s="143"/>
      <c r="V2" s="143"/>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c r="B5"/>
      <c r="C5"/>
      <c r="D5"/>
      <c r="E5"/>
      <c r="F5"/>
      <c r="G5"/>
      <c r="H5"/>
      <c r="I5"/>
      <c r="J5"/>
      <c r="K5"/>
      <c r="L5"/>
      <c r="M5"/>
      <c r="N5"/>
    </row>
    <row r="6" spans="2:22" ht="18" thickBot="1" x14ac:dyDescent="0.35">
      <c r="B6" s="179" t="s">
        <v>160</v>
      </c>
      <c r="C6" s="179"/>
      <c r="D6" s="179"/>
      <c r="E6" s="179"/>
      <c r="F6" s="179"/>
      <c r="G6" s="179"/>
      <c r="H6" s="179"/>
      <c r="I6"/>
      <c r="J6"/>
      <c r="K6"/>
      <c r="L6"/>
      <c r="M6"/>
      <c r="N6"/>
    </row>
    <row r="7" spans="2:22" ht="13.5" thickTop="1" x14ac:dyDescent="0.2">
      <c r="I7"/>
      <c r="K7"/>
      <c r="L7"/>
      <c r="M7"/>
      <c r="N7"/>
    </row>
    <row r="8" spans="2:22" ht="15" x14ac:dyDescent="0.2">
      <c r="B8" s="3" t="s">
        <v>236</v>
      </c>
      <c r="G8" s="68">
        <f>Leaching_MAMPEC</f>
        <v>2.5</v>
      </c>
      <c r="H8" s="35" t="s">
        <v>155</v>
      </c>
      <c r="I8"/>
      <c r="J8" t="s">
        <v>307</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79" t="s">
        <v>235</v>
      </c>
      <c r="C12" s="179"/>
      <c r="D12" s="179"/>
      <c r="E12" s="179"/>
      <c r="F12" s="179"/>
      <c r="G12" s="179"/>
      <c r="H12" s="179"/>
      <c r="I12"/>
      <c r="J12"/>
      <c r="K12"/>
      <c r="L12"/>
      <c r="M12"/>
      <c r="N12"/>
    </row>
    <row r="13" spans="2:22" ht="13.5" thickTop="1" x14ac:dyDescent="0.2">
      <c r="I13"/>
      <c r="J13"/>
      <c r="K13"/>
      <c r="L13"/>
      <c r="M13"/>
      <c r="N13"/>
    </row>
    <row r="14" spans="2:22" x14ac:dyDescent="0.2">
      <c r="B14" s="3" t="s">
        <v>254</v>
      </c>
      <c r="G14" s="68">
        <f>Application_MAMPEC</f>
        <v>0.9</v>
      </c>
      <c r="I14"/>
      <c r="J14" s="131" t="s">
        <v>307</v>
      </c>
      <c r="K14"/>
      <c r="L14"/>
      <c r="M14"/>
      <c r="N14"/>
    </row>
    <row r="15" spans="2:22" x14ac:dyDescent="0.2">
      <c r="B15" s="3" t="s">
        <v>237</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1" t="s">
        <v>265</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17" t="s">
        <v>74</v>
      </c>
      <c r="C20" s="17" t="s">
        <v>59</v>
      </c>
      <c r="D20" s="17">
        <v>1</v>
      </c>
      <c r="E20" s="17" t="str">
        <f t="shared" ref="E20:E65" si="0">Compound_Name</f>
        <v>Tralopyril</v>
      </c>
      <c r="F20" s="72">
        <v>350</v>
      </c>
      <c r="G20" s="73">
        <v>3.5999999999999997E-2</v>
      </c>
      <c r="H20" s="73">
        <v>4.7200000000000002E-3</v>
      </c>
      <c r="I20" s="73">
        <v>1.5899999999999999E-4</v>
      </c>
      <c r="J20" s="73">
        <v>2.0800000000000001E-5</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80">
        <f>PNEC_Aquatic_Inside</f>
        <v>1.6999999999999999E-3</v>
      </c>
      <c r="P20" s="180">
        <f>PNEC_Sediment_Inside</f>
        <v>7.9000000000000001E-4</v>
      </c>
      <c r="Q20" s="180">
        <f>PNEC_Aquatic_Surrounding</f>
        <v>1.6999999999999999E-3</v>
      </c>
      <c r="R20" s="180">
        <f>PNEC_Sediment_Surrounding</f>
        <v>7.9000000000000001E-4</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Tralopyril</v>
      </c>
      <c r="F21" s="72">
        <v>237</v>
      </c>
      <c r="G21" s="73">
        <v>8.6499999999999994E-2</v>
      </c>
      <c r="H21" s="73">
        <v>1.1299999999999999E-2</v>
      </c>
      <c r="I21" s="73">
        <v>2.7500000000000002E-4</v>
      </c>
      <c r="J21" s="73">
        <v>3.6000000000000001E-5</v>
      </c>
      <c r="K21" s="69" t="e">
        <f t="shared" si="1"/>
        <v>#DIV/0!</v>
      </c>
      <c r="L21" s="69" t="e">
        <f t="shared" si="2"/>
        <v>#DIV/0!</v>
      </c>
      <c r="M21" s="69" t="e">
        <f t="shared" si="3"/>
        <v>#DIV/0!</v>
      </c>
      <c r="N21" s="69" t="e">
        <f t="shared" si="4"/>
        <v>#DIV/0!</v>
      </c>
      <c r="O21" s="180"/>
      <c r="P21" s="180"/>
      <c r="Q21" s="180"/>
      <c r="R21" s="180"/>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Tralopyril</v>
      </c>
      <c r="F22" s="72">
        <v>50</v>
      </c>
      <c r="G22" s="73">
        <v>3.7900000000000003E-2</v>
      </c>
      <c r="H22" s="73">
        <v>4.96E-3</v>
      </c>
      <c r="I22" s="73">
        <v>1.7000000000000001E-4</v>
      </c>
      <c r="J22" s="73">
        <v>2.23E-5</v>
      </c>
      <c r="K22" s="69" t="e">
        <f t="shared" si="1"/>
        <v>#DIV/0!</v>
      </c>
      <c r="L22" s="69" t="e">
        <f t="shared" si="2"/>
        <v>#DIV/0!</v>
      </c>
      <c r="M22" s="69" t="e">
        <f t="shared" si="3"/>
        <v>#DIV/0!</v>
      </c>
      <c r="N22" s="69" t="e">
        <f t="shared" si="4"/>
        <v>#DIV/0!</v>
      </c>
      <c r="O22" s="180"/>
      <c r="P22" s="180"/>
      <c r="Q22" s="180"/>
      <c r="R22" s="180"/>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Tralopyril</v>
      </c>
      <c r="F23" s="72">
        <v>25</v>
      </c>
      <c r="G23" s="73">
        <v>3.8800000000000001E-2</v>
      </c>
      <c r="H23" s="73">
        <v>5.0800000000000003E-3</v>
      </c>
      <c r="I23" s="73">
        <v>2.4399999999999999E-4</v>
      </c>
      <c r="J23" s="73">
        <v>3.1999999999999999E-5</v>
      </c>
      <c r="K23" s="69" t="e">
        <f t="shared" si="1"/>
        <v>#DIV/0!</v>
      </c>
      <c r="L23" s="69" t="e">
        <f t="shared" si="2"/>
        <v>#DIV/0!</v>
      </c>
      <c r="M23" s="69" t="e">
        <f t="shared" si="3"/>
        <v>#DIV/0!</v>
      </c>
      <c r="N23" s="69" t="e">
        <f t="shared" si="4"/>
        <v>#DIV/0!</v>
      </c>
      <c r="O23" s="180"/>
      <c r="P23" s="180"/>
      <c r="Q23" s="180"/>
      <c r="R23" s="180"/>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Tralopyril</v>
      </c>
      <c r="F24" s="72">
        <v>176</v>
      </c>
      <c r="G24" s="73">
        <v>3.0499999999999999E-2</v>
      </c>
      <c r="H24" s="73">
        <v>3.9899999999999996E-3</v>
      </c>
      <c r="I24" s="73">
        <v>9.4400000000000004E-5</v>
      </c>
      <c r="J24" s="73">
        <v>1.24E-5</v>
      </c>
      <c r="K24" s="69" t="e">
        <f t="shared" si="1"/>
        <v>#DIV/0!</v>
      </c>
      <c r="L24" s="69" t="e">
        <f t="shared" si="2"/>
        <v>#DIV/0!</v>
      </c>
      <c r="M24" s="69" t="e">
        <f t="shared" si="3"/>
        <v>#DIV/0!</v>
      </c>
      <c r="N24" s="69" t="e">
        <f t="shared" si="4"/>
        <v>#DIV/0!</v>
      </c>
      <c r="O24" s="180"/>
      <c r="P24" s="180"/>
      <c r="Q24" s="180"/>
      <c r="R24" s="180"/>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Tralopyril</v>
      </c>
      <c r="F25" s="72">
        <v>440</v>
      </c>
      <c r="G25" s="73">
        <v>5.67E-2</v>
      </c>
      <c r="H25" s="73">
        <v>7.4200000000000004E-3</v>
      </c>
      <c r="I25" s="73">
        <v>1.4300000000000001E-4</v>
      </c>
      <c r="J25" s="73">
        <v>1.8700000000000001E-5</v>
      </c>
      <c r="K25" s="69" t="e">
        <f t="shared" si="1"/>
        <v>#DIV/0!</v>
      </c>
      <c r="L25" s="69" t="e">
        <f t="shared" si="2"/>
        <v>#DIV/0!</v>
      </c>
      <c r="M25" s="69" t="e">
        <f t="shared" si="3"/>
        <v>#DIV/0!</v>
      </c>
      <c r="N25" s="69" t="e">
        <f t="shared" si="4"/>
        <v>#DIV/0!</v>
      </c>
      <c r="O25" s="180"/>
      <c r="P25" s="180"/>
      <c r="Q25" s="180"/>
      <c r="R25" s="180"/>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Tralopyril</v>
      </c>
      <c r="F26" s="72">
        <v>450</v>
      </c>
      <c r="G26" s="73">
        <v>5.8700000000000002E-2</v>
      </c>
      <c r="H26" s="73">
        <v>7.6800000000000002E-3</v>
      </c>
      <c r="I26" s="73">
        <v>1.7000000000000001E-4</v>
      </c>
      <c r="J26" s="73">
        <v>2.23E-5</v>
      </c>
      <c r="K26" s="69" t="e">
        <f t="shared" si="1"/>
        <v>#DIV/0!</v>
      </c>
      <c r="L26" s="69" t="e">
        <f t="shared" si="2"/>
        <v>#DIV/0!</v>
      </c>
      <c r="M26" s="69" t="e">
        <f t="shared" si="3"/>
        <v>#DIV/0!</v>
      </c>
      <c r="N26" s="69" t="e">
        <f t="shared" si="4"/>
        <v>#DIV/0!</v>
      </c>
      <c r="O26" s="180"/>
      <c r="P26" s="180"/>
      <c r="Q26" s="180"/>
      <c r="R26" s="180"/>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Tralopyril</v>
      </c>
      <c r="F27" s="72">
        <v>227</v>
      </c>
      <c r="G27" s="73">
        <v>0.112</v>
      </c>
      <c r="H27" s="73">
        <v>1.47E-2</v>
      </c>
      <c r="I27" s="73">
        <v>2.1100000000000001E-4</v>
      </c>
      <c r="J27" s="73">
        <v>2.7699999999999999E-5</v>
      </c>
      <c r="K27" s="69" t="e">
        <f t="shared" si="1"/>
        <v>#DIV/0!</v>
      </c>
      <c r="L27" s="69" t="e">
        <f t="shared" si="2"/>
        <v>#DIV/0!</v>
      </c>
      <c r="M27" s="69" t="e">
        <f t="shared" si="3"/>
        <v>#DIV/0!</v>
      </c>
      <c r="N27" s="69" t="e">
        <f t="shared" si="4"/>
        <v>#DIV/0!</v>
      </c>
      <c r="O27" s="180"/>
      <c r="P27" s="180"/>
      <c r="Q27" s="180"/>
      <c r="R27" s="180"/>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Tralopyril</v>
      </c>
      <c r="F28" s="72">
        <v>1100</v>
      </c>
      <c r="G28" s="73">
        <v>5.5100000000000003E-2</v>
      </c>
      <c r="H28" s="73">
        <v>7.2100000000000003E-3</v>
      </c>
      <c r="I28" s="73">
        <v>1.2400000000000001E-4</v>
      </c>
      <c r="J28" s="73">
        <v>1.6200000000000001E-5</v>
      </c>
      <c r="K28" s="69" t="e">
        <f t="shared" si="1"/>
        <v>#DIV/0!</v>
      </c>
      <c r="L28" s="69" t="e">
        <f t="shared" si="2"/>
        <v>#DIV/0!</v>
      </c>
      <c r="M28" s="69" t="e">
        <f t="shared" si="3"/>
        <v>#DIV/0!</v>
      </c>
      <c r="N28" s="69" t="e">
        <f t="shared" si="4"/>
        <v>#DIV/0!</v>
      </c>
      <c r="O28" s="180"/>
      <c r="P28" s="180"/>
      <c r="Q28" s="180"/>
      <c r="R28" s="180"/>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Tralopyril</v>
      </c>
      <c r="F29" s="72">
        <v>375</v>
      </c>
      <c r="G29" s="73">
        <v>7.3300000000000004E-2</v>
      </c>
      <c r="H29" s="73">
        <v>9.5999999999999992E-3</v>
      </c>
      <c r="I29" s="73">
        <v>1.4300000000000001E-4</v>
      </c>
      <c r="J29" s="73">
        <v>1.8700000000000001E-5</v>
      </c>
      <c r="K29" s="69" t="e">
        <f t="shared" si="1"/>
        <v>#DIV/0!</v>
      </c>
      <c r="L29" s="69" t="e">
        <f t="shared" si="2"/>
        <v>#DIV/0!</v>
      </c>
      <c r="M29" s="69" t="e">
        <f t="shared" si="3"/>
        <v>#DIV/0!</v>
      </c>
      <c r="N29" s="69" t="e">
        <f t="shared" si="4"/>
        <v>#DIV/0!</v>
      </c>
      <c r="O29" s="180"/>
      <c r="P29" s="180"/>
      <c r="Q29" s="180"/>
      <c r="R29" s="180"/>
      <c r="S29" s="69" t="e">
        <f t="shared" si="5"/>
        <v>#DIV/0!</v>
      </c>
      <c r="T29" s="69" t="e">
        <f t="shared" si="6"/>
        <v>#DIV/0!</v>
      </c>
      <c r="U29" s="69" t="e">
        <f t="shared" si="7"/>
        <v>#DIV/0!</v>
      </c>
      <c r="V29" s="69" t="e">
        <f t="shared" si="8"/>
        <v>#DIV/0!</v>
      </c>
    </row>
    <row r="30" spans="2:22" ht="28.5" x14ac:dyDescent="0.2">
      <c r="B30" s="17" t="s">
        <v>84</v>
      </c>
      <c r="C30" s="17" t="s">
        <v>13</v>
      </c>
      <c r="D30" s="17">
        <v>9</v>
      </c>
      <c r="E30" s="58" t="str">
        <f t="shared" si="0"/>
        <v>Tralopyril</v>
      </c>
      <c r="F30" s="72">
        <v>1300</v>
      </c>
      <c r="G30" s="73">
        <v>6.3200000000000006E-2</v>
      </c>
      <c r="H30" s="73">
        <v>8.2799999999999992E-3</v>
      </c>
      <c r="I30" s="73">
        <v>1.06E-4</v>
      </c>
      <c r="J30" s="73">
        <v>1.38E-5</v>
      </c>
      <c r="K30" s="69" t="e">
        <f t="shared" si="1"/>
        <v>#DIV/0!</v>
      </c>
      <c r="L30" s="69" t="e">
        <f t="shared" si="2"/>
        <v>#DIV/0!</v>
      </c>
      <c r="M30" s="69" t="e">
        <f t="shared" si="3"/>
        <v>#DIV/0!</v>
      </c>
      <c r="N30" s="69" t="e">
        <f t="shared" si="4"/>
        <v>#DIV/0!</v>
      </c>
      <c r="O30" s="180"/>
      <c r="P30" s="180"/>
      <c r="Q30" s="180"/>
      <c r="R30" s="180"/>
      <c r="S30" s="69" t="e">
        <f t="shared" si="5"/>
        <v>#DIV/0!</v>
      </c>
      <c r="T30" s="69" t="e">
        <f t="shared" si="6"/>
        <v>#DIV/0!</v>
      </c>
      <c r="U30" s="69" t="e">
        <f t="shared" si="7"/>
        <v>#DIV/0!</v>
      </c>
      <c r="V30" s="69" t="e">
        <f t="shared" si="8"/>
        <v>#DIV/0!</v>
      </c>
    </row>
    <row r="31" spans="2:22" ht="28.5" x14ac:dyDescent="0.2">
      <c r="B31" s="17" t="s">
        <v>85</v>
      </c>
      <c r="C31" s="17" t="s">
        <v>60</v>
      </c>
      <c r="D31" s="17">
        <v>1</v>
      </c>
      <c r="E31" s="58" t="str">
        <f t="shared" si="0"/>
        <v>Tralopyril</v>
      </c>
      <c r="F31" s="72">
        <v>2588</v>
      </c>
      <c r="G31" s="73">
        <v>3.5000000000000003E-2</v>
      </c>
      <c r="H31" s="73">
        <v>4.5799999999999999E-3</v>
      </c>
      <c r="I31" s="73">
        <v>4.5399999999999999E-5</v>
      </c>
      <c r="J31" s="73">
        <v>5.9499999999999998E-6</v>
      </c>
      <c r="K31" s="69" t="e">
        <f t="shared" si="1"/>
        <v>#DIV/0!</v>
      </c>
      <c r="L31" s="69" t="e">
        <f t="shared" si="2"/>
        <v>#DIV/0!</v>
      </c>
      <c r="M31" s="69" t="e">
        <f t="shared" si="3"/>
        <v>#DIV/0!</v>
      </c>
      <c r="N31" s="69" t="e">
        <f t="shared" si="4"/>
        <v>#DIV/0!</v>
      </c>
      <c r="O31" s="180"/>
      <c r="P31" s="180"/>
      <c r="Q31" s="180"/>
      <c r="R31" s="180"/>
      <c r="S31" s="69" t="e">
        <f t="shared" si="5"/>
        <v>#DIV/0!</v>
      </c>
      <c r="T31" s="69" t="e">
        <f t="shared" si="6"/>
        <v>#DIV/0!</v>
      </c>
      <c r="U31" s="69" t="e">
        <f t="shared" si="7"/>
        <v>#DIV/0!</v>
      </c>
      <c r="V31" s="69" t="e">
        <f t="shared" si="8"/>
        <v>#DIV/0!</v>
      </c>
    </row>
    <row r="32" spans="2:22" ht="28.5" x14ac:dyDescent="0.2">
      <c r="B32" s="17" t="s">
        <v>86</v>
      </c>
      <c r="C32" s="17" t="s">
        <v>60</v>
      </c>
      <c r="D32" s="17">
        <v>10</v>
      </c>
      <c r="E32" s="58" t="str">
        <f t="shared" si="0"/>
        <v>Tralopyril</v>
      </c>
      <c r="F32" s="72">
        <v>511</v>
      </c>
      <c r="G32" s="73">
        <v>0.191</v>
      </c>
      <c r="H32" s="73">
        <v>2.5000000000000001E-2</v>
      </c>
      <c r="I32" s="73">
        <v>2.1699999999999999E-4</v>
      </c>
      <c r="J32" s="73">
        <v>2.8399999999999999E-5</v>
      </c>
      <c r="K32" s="69" t="e">
        <f t="shared" si="1"/>
        <v>#DIV/0!</v>
      </c>
      <c r="L32" s="69" t="e">
        <f t="shared" si="2"/>
        <v>#DIV/0!</v>
      </c>
      <c r="M32" s="69" t="e">
        <f t="shared" si="3"/>
        <v>#DIV/0!</v>
      </c>
      <c r="N32" s="69" t="e">
        <f t="shared" si="4"/>
        <v>#DIV/0!</v>
      </c>
      <c r="O32" s="180"/>
      <c r="P32" s="180"/>
      <c r="Q32" s="180"/>
      <c r="R32" s="180"/>
      <c r="S32" s="69" t="e">
        <f t="shared" si="5"/>
        <v>#DIV/0!</v>
      </c>
      <c r="T32" s="69" t="e">
        <f t="shared" si="6"/>
        <v>#DIV/0!</v>
      </c>
      <c r="U32" s="69" t="e">
        <f t="shared" si="7"/>
        <v>#DIV/0!</v>
      </c>
      <c r="V32" s="69" t="e">
        <f t="shared" si="8"/>
        <v>#DIV/0!</v>
      </c>
    </row>
    <row r="33" spans="2:22" ht="14.25" x14ac:dyDescent="0.2">
      <c r="B33" s="17" t="s">
        <v>87</v>
      </c>
      <c r="C33" s="17" t="s">
        <v>60</v>
      </c>
      <c r="D33" s="17">
        <v>2</v>
      </c>
      <c r="E33" s="58" t="str">
        <f t="shared" si="0"/>
        <v>Tralopyril</v>
      </c>
      <c r="F33" s="72">
        <v>285</v>
      </c>
      <c r="G33" s="73">
        <v>0.126</v>
      </c>
      <c r="H33" s="73">
        <v>1.6500000000000001E-2</v>
      </c>
      <c r="I33" s="73">
        <v>3.3199999999999999E-4</v>
      </c>
      <c r="J33" s="73">
        <v>4.35E-5</v>
      </c>
      <c r="K33" s="69" t="e">
        <f t="shared" si="1"/>
        <v>#DIV/0!</v>
      </c>
      <c r="L33" s="69" t="e">
        <f t="shared" si="2"/>
        <v>#DIV/0!</v>
      </c>
      <c r="M33" s="69" t="e">
        <f t="shared" si="3"/>
        <v>#DIV/0!</v>
      </c>
      <c r="N33" s="69" t="e">
        <f t="shared" si="4"/>
        <v>#DIV/0!</v>
      </c>
      <c r="O33" s="180"/>
      <c r="P33" s="180"/>
      <c r="Q33" s="180"/>
      <c r="R33" s="180"/>
      <c r="S33" s="69" t="e">
        <f t="shared" si="5"/>
        <v>#DIV/0!</v>
      </c>
      <c r="T33" s="69" t="e">
        <f t="shared" si="6"/>
        <v>#DIV/0!</v>
      </c>
      <c r="U33" s="69" t="e">
        <f t="shared" si="7"/>
        <v>#DIV/0!</v>
      </c>
      <c r="V33" s="69" t="e">
        <f t="shared" si="8"/>
        <v>#DIV/0!</v>
      </c>
    </row>
    <row r="34" spans="2:22" ht="14.25" x14ac:dyDescent="0.2">
      <c r="B34" s="17" t="s">
        <v>88</v>
      </c>
      <c r="C34" s="17" t="s">
        <v>60</v>
      </c>
      <c r="D34" s="17">
        <v>3</v>
      </c>
      <c r="E34" s="58" t="str">
        <f t="shared" si="0"/>
        <v>Tralopyril</v>
      </c>
      <c r="F34" s="72">
        <v>960</v>
      </c>
      <c r="G34" s="73">
        <v>4.4200000000000003E-2</v>
      </c>
      <c r="H34" s="73">
        <v>5.79E-3</v>
      </c>
      <c r="I34" s="73">
        <v>1.18E-4</v>
      </c>
      <c r="J34" s="73">
        <v>1.5500000000000001E-5</v>
      </c>
      <c r="K34" s="69" t="e">
        <f t="shared" si="1"/>
        <v>#DIV/0!</v>
      </c>
      <c r="L34" s="69" t="e">
        <f t="shared" si="2"/>
        <v>#DIV/0!</v>
      </c>
      <c r="M34" s="69" t="e">
        <f t="shared" si="3"/>
        <v>#DIV/0!</v>
      </c>
      <c r="N34" s="69" t="e">
        <f t="shared" si="4"/>
        <v>#DIV/0!</v>
      </c>
      <c r="O34" s="180"/>
      <c r="P34" s="180"/>
      <c r="Q34" s="180"/>
      <c r="R34" s="180"/>
      <c r="S34" s="69" t="e">
        <f t="shared" si="5"/>
        <v>#DIV/0!</v>
      </c>
      <c r="T34" s="69" t="e">
        <f t="shared" si="6"/>
        <v>#DIV/0!</v>
      </c>
      <c r="U34" s="69" t="e">
        <f t="shared" si="7"/>
        <v>#DIV/0!</v>
      </c>
      <c r="V34" s="69" t="e">
        <f t="shared" si="8"/>
        <v>#DIV/0!</v>
      </c>
    </row>
    <row r="35" spans="2:22" ht="14.25" x14ac:dyDescent="0.2">
      <c r="B35" s="17" t="s">
        <v>89</v>
      </c>
      <c r="C35" s="17" t="s">
        <v>60</v>
      </c>
      <c r="D35" s="17">
        <v>4</v>
      </c>
      <c r="E35" s="58" t="str">
        <f t="shared" si="0"/>
        <v>Tralopyril</v>
      </c>
      <c r="F35" s="72">
        <v>650</v>
      </c>
      <c r="G35" s="73">
        <v>5.2600000000000001E-2</v>
      </c>
      <c r="H35" s="73">
        <v>6.8799999999999998E-3</v>
      </c>
      <c r="I35" s="73">
        <v>1.45E-4</v>
      </c>
      <c r="J35" s="73">
        <v>1.9000000000000001E-5</v>
      </c>
      <c r="K35" s="69" t="e">
        <f t="shared" si="1"/>
        <v>#DIV/0!</v>
      </c>
      <c r="L35" s="69" t="e">
        <f t="shared" si="2"/>
        <v>#DIV/0!</v>
      </c>
      <c r="M35" s="69" t="e">
        <f t="shared" si="3"/>
        <v>#DIV/0!</v>
      </c>
      <c r="N35" s="69" t="e">
        <f t="shared" si="4"/>
        <v>#DIV/0!</v>
      </c>
      <c r="O35" s="180"/>
      <c r="P35" s="180"/>
      <c r="Q35" s="180"/>
      <c r="R35" s="180"/>
      <c r="S35" s="69" t="e">
        <f t="shared" si="5"/>
        <v>#DIV/0!</v>
      </c>
      <c r="T35" s="69" t="e">
        <f t="shared" si="6"/>
        <v>#DIV/0!</v>
      </c>
      <c r="U35" s="69" t="e">
        <f t="shared" si="7"/>
        <v>#DIV/0!</v>
      </c>
      <c r="V35" s="69" t="e">
        <f t="shared" si="8"/>
        <v>#DIV/0!</v>
      </c>
    </row>
    <row r="36" spans="2:22" ht="14.25" x14ac:dyDescent="0.2">
      <c r="B36" s="17" t="s">
        <v>90</v>
      </c>
      <c r="C36" s="17" t="s">
        <v>60</v>
      </c>
      <c r="D36" s="17">
        <v>5</v>
      </c>
      <c r="E36" s="58" t="str">
        <f t="shared" si="0"/>
        <v>Tralopyril</v>
      </c>
      <c r="F36" s="72">
        <v>520</v>
      </c>
      <c r="G36" s="73">
        <v>0.27300000000000002</v>
      </c>
      <c r="H36" s="73">
        <v>3.5700000000000003E-2</v>
      </c>
      <c r="I36" s="73">
        <v>2.5399999999999999E-4</v>
      </c>
      <c r="J36" s="73">
        <v>3.3300000000000003E-5</v>
      </c>
      <c r="K36" s="69" t="e">
        <f t="shared" si="1"/>
        <v>#DIV/0!</v>
      </c>
      <c r="L36" s="69" t="e">
        <f t="shared" si="2"/>
        <v>#DIV/0!</v>
      </c>
      <c r="M36" s="69" t="e">
        <f t="shared" si="3"/>
        <v>#DIV/0!</v>
      </c>
      <c r="N36" s="69" t="e">
        <f t="shared" si="4"/>
        <v>#DIV/0!</v>
      </c>
      <c r="O36" s="180"/>
      <c r="P36" s="180"/>
      <c r="Q36" s="180"/>
      <c r="R36" s="180"/>
      <c r="S36" s="69" t="e">
        <f t="shared" si="5"/>
        <v>#DIV/0!</v>
      </c>
      <c r="T36" s="69" t="e">
        <f t="shared" si="6"/>
        <v>#DIV/0!</v>
      </c>
      <c r="U36" s="69" t="e">
        <f t="shared" si="7"/>
        <v>#DIV/0!</v>
      </c>
      <c r="V36" s="69" t="e">
        <f t="shared" si="8"/>
        <v>#DIV/0!</v>
      </c>
    </row>
    <row r="37" spans="2:22" ht="14.25" x14ac:dyDescent="0.2">
      <c r="B37" s="17" t="s">
        <v>91</v>
      </c>
      <c r="C37" s="17" t="s">
        <v>60</v>
      </c>
      <c r="D37" s="17">
        <v>6</v>
      </c>
      <c r="E37" s="58" t="str">
        <f t="shared" si="0"/>
        <v>Tralopyril</v>
      </c>
      <c r="F37" s="72">
        <v>743</v>
      </c>
      <c r="G37" s="73">
        <v>0.10100000000000001</v>
      </c>
      <c r="H37" s="73">
        <v>1.32E-2</v>
      </c>
      <c r="I37" s="73">
        <v>1.92E-4</v>
      </c>
      <c r="J37" s="73">
        <v>2.51E-5</v>
      </c>
      <c r="K37" s="69" t="e">
        <f t="shared" si="1"/>
        <v>#DIV/0!</v>
      </c>
      <c r="L37" s="69" t="e">
        <f t="shared" si="2"/>
        <v>#DIV/0!</v>
      </c>
      <c r="M37" s="69" t="e">
        <f t="shared" si="3"/>
        <v>#DIV/0!</v>
      </c>
      <c r="N37" s="69" t="e">
        <f t="shared" si="4"/>
        <v>#DIV/0!</v>
      </c>
      <c r="O37" s="180"/>
      <c r="P37" s="180"/>
      <c r="Q37" s="180"/>
      <c r="R37" s="180"/>
      <c r="S37" s="69" t="e">
        <f t="shared" si="5"/>
        <v>#DIV/0!</v>
      </c>
      <c r="T37" s="69" t="e">
        <f t="shared" si="6"/>
        <v>#DIV/0!</v>
      </c>
      <c r="U37" s="69" t="e">
        <f t="shared" si="7"/>
        <v>#DIV/0!</v>
      </c>
      <c r="V37" s="69" t="e">
        <f t="shared" si="8"/>
        <v>#DIV/0!</v>
      </c>
    </row>
    <row r="38" spans="2:22" ht="14.25" x14ac:dyDescent="0.2">
      <c r="B38" s="17" t="s">
        <v>92</v>
      </c>
      <c r="C38" s="17" t="s">
        <v>60</v>
      </c>
      <c r="D38" s="17">
        <v>7</v>
      </c>
      <c r="E38" s="58" t="str">
        <f t="shared" si="0"/>
        <v>Tralopyril</v>
      </c>
      <c r="F38" s="72">
        <v>253</v>
      </c>
      <c r="G38" s="73">
        <v>2.8299999999999999E-2</v>
      </c>
      <c r="H38" s="73">
        <v>3.7000000000000002E-3</v>
      </c>
      <c r="I38" s="73">
        <v>1.7699999999999999E-4</v>
      </c>
      <c r="J38" s="73">
        <v>2.3200000000000001E-5</v>
      </c>
      <c r="K38" s="69" t="e">
        <f t="shared" si="1"/>
        <v>#DIV/0!</v>
      </c>
      <c r="L38" s="69" t="e">
        <f t="shared" si="2"/>
        <v>#DIV/0!</v>
      </c>
      <c r="M38" s="69" t="e">
        <f t="shared" si="3"/>
        <v>#DIV/0!</v>
      </c>
      <c r="N38" s="69" t="e">
        <f t="shared" si="4"/>
        <v>#DIV/0!</v>
      </c>
      <c r="O38" s="180"/>
      <c r="P38" s="180"/>
      <c r="Q38" s="180"/>
      <c r="R38" s="180"/>
      <c r="S38" s="69" t="e">
        <f t="shared" si="5"/>
        <v>#DIV/0!</v>
      </c>
      <c r="T38" s="69" t="e">
        <f t="shared" si="6"/>
        <v>#DIV/0!</v>
      </c>
      <c r="U38" s="69" t="e">
        <f t="shared" si="7"/>
        <v>#DIV/0!</v>
      </c>
      <c r="V38" s="69" t="e">
        <f t="shared" si="8"/>
        <v>#DIV/0!</v>
      </c>
    </row>
    <row r="39" spans="2:22" ht="14.25" x14ac:dyDescent="0.2">
      <c r="B39" s="17" t="s">
        <v>93</v>
      </c>
      <c r="C39" s="17" t="s">
        <v>60</v>
      </c>
      <c r="D39" s="17">
        <v>8</v>
      </c>
      <c r="E39" s="58" t="str">
        <f t="shared" si="0"/>
        <v>Tralopyril</v>
      </c>
      <c r="F39" s="72">
        <v>800</v>
      </c>
      <c r="G39" s="73">
        <v>0.12</v>
      </c>
      <c r="H39" s="73">
        <v>1.5699999999999999E-2</v>
      </c>
      <c r="I39" s="73">
        <v>1.47E-4</v>
      </c>
      <c r="J39" s="73">
        <v>1.9300000000000002E-5</v>
      </c>
      <c r="K39" s="69" t="e">
        <f t="shared" si="1"/>
        <v>#DIV/0!</v>
      </c>
      <c r="L39" s="69" t="e">
        <f t="shared" si="2"/>
        <v>#DIV/0!</v>
      </c>
      <c r="M39" s="69" t="e">
        <f t="shared" si="3"/>
        <v>#DIV/0!</v>
      </c>
      <c r="N39" s="69" t="e">
        <f t="shared" si="4"/>
        <v>#DIV/0!</v>
      </c>
      <c r="O39" s="180"/>
      <c r="P39" s="180"/>
      <c r="Q39" s="180"/>
      <c r="R39" s="180"/>
      <c r="S39" s="69" t="e">
        <f t="shared" si="5"/>
        <v>#DIV/0!</v>
      </c>
      <c r="T39" s="69" t="e">
        <f t="shared" si="6"/>
        <v>#DIV/0!</v>
      </c>
      <c r="U39" s="69" t="e">
        <f t="shared" si="7"/>
        <v>#DIV/0!</v>
      </c>
      <c r="V39" s="69" t="e">
        <f t="shared" si="8"/>
        <v>#DIV/0!</v>
      </c>
    </row>
    <row r="40" spans="2:22" ht="14.25" x14ac:dyDescent="0.2">
      <c r="B40" s="17" t="s">
        <v>94</v>
      </c>
      <c r="C40" s="17" t="s">
        <v>60</v>
      </c>
      <c r="D40" s="17">
        <v>9</v>
      </c>
      <c r="E40" s="58" t="str">
        <f t="shared" si="0"/>
        <v>Tralopyril</v>
      </c>
      <c r="F40" s="72">
        <v>1556</v>
      </c>
      <c r="G40" s="73">
        <v>2.3300000000000001E-2</v>
      </c>
      <c r="H40" s="73">
        <v>3.0500000000000002E-3</v>
      </c>
      <c r="I40" s="73">
        <v>3.7400000000000001E-5</v>
      </c>
      <c r="J40" s="73">
        <v>4.8999999999999997E-6</v>
      </c>
      <c r="K40" s="69" t="e">
        <f t="shared" si="1"/>
        <v>#DIV/0!</v>
      </c>
      <c r="L40" s="69" t="e">
        <f t="shared" si="2"/>
        <v>#DIV/0!</v>
      </c>
      <c r="M40" s="69" t="e">
        <f t="shared" si="3"/>
        <v>#DIV/0!</v>
      </c>
      <c r="N40" s="69" t="e">
        <f t="shared" si="4"/>
        <v>#DIV/0!</v>
      </c>
      <c r="O40" s="180"/>
      <c r="P40" s="180"/>
      <c r="Q40" s="180"/>
      <c r="R40" s="180"/>
      <c r="S40" s="69" t="e">
        <f t="shared" si="5"/>
        <v>#DIV/0!</v>
      </c>
      <c r="T40" s="69" t="e">
        <f t="shared" si="6"/>
        <v>#DIV/0!</v>
      </c>
      <c r="U40" s="69" t="e">
        <f t="shared" si="7"/>
        <v>#DIV/0!</v>
      </c>
      <c r="V40" s="69" t="e">
        <f t="shared" si="8"/>
        <v>#DIV/0!</v>
      </c>
    </row>
    <row r="41" spans="2:22" ht="14.25" x14ac:dyDescent="0.2">
      <c r="B41" s="17" t="s">
        <v>95</v>
      </c>
      <c r="C41" s="17" t="s">
        <v>61</v>
      </c>
      <c r="D41" s="17">
        <v>10</v>
      </c>
      <c r="E41" s="58" t="str">
        <f t="shared" si="0"/>
        <v>Tralopyril</v>
      </c>
      <c r="F41" s="72">
        <v>250</v>
      </c>
      <c r="G41" s="73">
        <v>0.15</v>
      </c>
      <c r="H41" s="73">
        <v>1.9599999999999999E-2</v>
      </c>
      <c r="I41" s="73">
        <v>2.9300000000000002E-4</v>
      </c>
      <c r="J41" s="73">
        <v>3.8399999999999998E-5</v>
      </c>
      <c r="K41" s="69" t="e">
        <f t="shared" si="1"/>
        <v>#DIV/0!</v>
      </c>
      <c r="L41" s="69" t="e">
        <f t="shared" si="2"/>
        <v>#DIV/0!</v>
      </c>
      <c r="M41" s="69" t="e">
        <f t="shared" si="3"/>
        <v>#DIV/0!</v>
      </c>
      <c r="N41" s="69" t="e">
        <f t="shared" si="4"/>
        <v>#DIV/0!</v>
      </c>
      <c r="O41" s="180"/>
      <c r="P41" s="180"/>
      <c r="Q41" s="180"/>
      <c r="R41" s="180"/>
      <c r="S41" s="69" t="e">
        <f t="shared" si="5"/>
        <v>#DIV/0!</v>
      </c>
      <c r="T41" s="69" t="e">
        <f t="shared" si="6"/>
        <v>#DIV/0!</v>
      </c>
      <c r="U41" s="69" t="e">
        <f t="shared" si="7"/>
        <v>#DIV/0!</v>
      </c>
      <c r="V41" s="69" t="e">
        <f t="shared" si="8"/>
        <v>#DIV/0!</v>
      </c>
    </row>
    <row r="42" spans="2:22" ht="14.25" x14ac:dyDescent="0.2">
      <c r="B42" s="17" t="s">
        <v>96</v>
      </c>
      <c r="C42" s="17" t="s">
        <v>61</v>
      </c>
      <c r="D42" s="17">
        <v>2</v>
      </c>
      <c r="E42" s="58" t="str">
        <f t="shared" si="0"/>
        <v>Tralopyril</v>
      </c>
      <c r="F42" s="72">
        <v>900</v>
      </c>
      <c r="G42" s="73">
        <v>3.9800000000000002E-2</v>
      </c>
      <c r="H42" s="73">
        <v>5.2199999999999998E-3</v>
      </c>
      <c r="I42" s="74">
        <v>6.0900000000000003E-5</v>
      </c>
      <c r="J42" s="73">
        <v>7.9699999999999999E-6</v>
      </c>
      <c r="K42" s="69" t="e">
        <f t="shared" si="1"/>
        <v>#DIV/0!</v>
      </c>
      <c r="L42" s="69" t="e">
        <f t="shared" si="2"/>
        <v>#DIV/0!</v>
      </c>
      <c r="M42" s="69" t="e">
        <f t="shared" si="3"/>
        <v>#DIV/0!</v>
      </c>
      <c r="N42" s="69" t="e">
        <f t="shared" si="4"/>
        <v>#DIV/0!</v>
      </c>
      <c r="O42" s="180"/>
      <c r="P42" s="180"/>
      <c r="Q42" s="180"/>
      <c r="R42" s="180"/>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Tralopyril</v>
      </c>
      <c r="F43" s="72">
        <v>247</v>
      </c>
      <c r="G43" s="73">
        <v>1.9599999999999999E-2</v>
      </c>
      <c r="H43" s="73">
        <v>2.5600000000000002E-3</v>
      </c>
      <c r="I43" s="73">
        <v>3.43E-5</v>
      </c>
      <c r="J43" s="73">
        <v>4.4800000000000003E-6</v>
      </c>
      <c r="K43" s="69" t="e">
        <f t="shared" si="1"/>
        <v>#DIV/0!</v>
      </c>
      <c r="L43" s="69" t="e">
        <f t="shared" si="2"/>
        <v>#DIV/0!</v>
      </c>
      <c r="M43" s="69" t="e">
        <f t="shared" si="3"/>
        <v>#DIV/0!</v>
      </c>
      <c r="N43" s="69" t="e">
        <f t="shared" si="4"/>
        <v>#DIV/0!</v>
      </c>
      <c r="O43" s="180"/>
      <c r="P43" s="180"/>
      <c r="Q43" s="180"/>
      <c r="R43" s="180"/>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Tralopyril</v>
      </c>
      <c r="F44" s="72">
        <v>113</v>
      </c>
      <c r="G44" s="73">
        <v>6.4299999999999996E-2</v>
      </c>
      <c r="H44" s="73">
        <v>8.4200000000000004E-3</v>
      </c>
      <c r="I44" s="73">
        <v>2.13E-4</v>
      </c>
      <c r="J44" s="73">
        <v>2.7900000000000001E-5</v>
      </c>
      <c r="K44" s="69" t="e">
        <f t="shared" si="1"/>
        <v>#DIV/0!</v>
      </c>
      <c r="L44" s="69" t="e">
        <f t="shared" si="2"/>
        <v>#DIV/0!</v>
      </c>
      <c r="M44" s="69" t="e">
        <f t="shared" si="3"/>
        <v>#DIV/0!</v>
      </c>
      <c r="N44" s="69" t="e">
        <f t="shared" si="4"/>
        <v>#DIV/0!</v>
      </c>
      <c r="O44" s="180"/>
      <c r="P44" s="180"/>
      <c r="Q44" s="180"/>
      <c r="R44" s="180"/>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Tralopyril</v>
      </c>
      <c r="F45" s="72">
        <v>680</v>
      </c>
      <c r="G45" s="73">
        <v>6.5600000000000006E-2</v>
      </c>
      <c r="H45" s="73">
        <v>8.5900000000000004E-3</v>
      </c>
      <c r="I45" s="73">
        <v>9.4699999999999998E-5</v>
      </c>
      <c r="J45" s="73">
        <v>1.24E-5</v>
      </c>
      <c r="K45" s="69" t="e">
        <f t="shared" si="1"/>
        <v>#DIV/0!</v>
      </c>
      <c r="L45" s="69" t="e">
        <f t="shared" si="2"/>
        <v>#DIV/0!</v>
      </c>
      <c r="M45" s="69" t="e">
        <f t="shared" si="3"/>
        <v>#DIV/0!</v>
      </c>
      <c r="N45" s="69" t="e">
        <f t="shared" si="4"/>
        <v>#DIV/0!</v>
      </c>
      <c r="O45" s="180"/>
      <c r="P45" s="180"/>
      <c r="Q45" s="180"/>
      <c r="R45" s="180"/>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Tralopyril</v>
      </c>
      <c r="F46" s="72">
        <v>280</v>
      </c>
      <c r="G46" s="73">
        <v>0.19400000000000001</v>
      </c>
      <c r="H46" s="73">
        <v>2.5399999999999999E-2</v>
      </c>
      <c r="I46" s="73">
        <v>3.4000000000000002E-4</v>
      </c>
      <c r="J46" s="73">
        <v>4.4499999999999997E-5</v>
      </c>
      <c r="K46" s="69" t="e">
        <f t="shared" si="1"/>
        <v>#DIV/0!</v>
      </c>
      <c r="L46" s="69" t="e">
        <f t="shared" si="2"/>
        <v>#DIV/0!</v>
      </c>
      <c r="M46" s="69" t="e">
        <f t="shared" si="3"/>
        <v>#DIV/0!</v>
      </c>
      <c r="N46" s="69" t="e">
        <f t="shared" si="4"/>
        <v>#DIV/0!</v>
      </c>
      <c r="O46" s="180"/>
      <c r="P46" s="180"/>
      <c r="Q46" s="180"/>
      <c r="R46" s="180"/>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Tralopyril</v>
      </c>
      <c r="F47" s="72">
        <v>225</v>
      </c>
      <c r="G47" s="73">
        <v>0.123</v>
      </c>
      <c r="H47" s="73">
        <v>1.6E-2</v>
      </c>
      <c r="I47" s="73">
        <v>1.76E-4</v>
      </c>
      <c r="J47" s="73">
        <v>2.3099999999999999E-5</v>
      </c>
      <c r="K47" s="69" t="e">
        <f t="shared" si="1"/>
        <v>#DIV/0!</v>
      </c>
      <c r="L47" s="69" t="e">
        <f t="shared" si="2"/>
        <v>#DIV/0!</v>
      </c>
      <c r="M47" s="69" t="e">
        <f t="shared" si="3"/>
        <v>#DIV/0!</v>
      </c>
      <c r="N47" s="69" t="e">
        <f t="shared" si="4"/>
        <v>#DIV/0!</v>
      </c>
      <c r="O47" s="180"/>
      <c r="P47" s="180"/>
      <c r="Q47" s="180"/>
      <c r="R47" s="180"/>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Tralopyril</v>
      </c>
      <c r="F48" s="72">
        <v>315</v>
      </c>
      <c r="G48" s="73">
        <v>4.6100000000000002E-2</v>
      </c>
      <c r="H48" s="73">
        <v>6.0299999999999998E-3</v>
      </c>
      <c r="I48" s="73">
        <v>9.6799999999999995E-5</v>
      </c>
      <c r="J48" s="73">
        <v>1.27E-5</v>
      </c>
      <c r="K48" s="69" t="e">
        <f t="shared" si="1"/>
        <v>#DIV/0!</v>
      </c>
      <c r="L48" s="69" t="e">
        <f t="shared" si="2"/>
        <v>#DIV/0!</v>
      </c>
      <c r="M48" s="69" t="e">
        <f t="shared" si="3"/>
        <v>#DIV/0!</v>
      </c>
      <c r="N48" s="69" t="e">
        <f t="shared" si="4"/>
        <v>#DIV/0!</v>
      </c>
      <c r="O48" s="180"/>
      <c r="P48" s="180"/>
      <c r="Q48" s="180"/>
      <c r="R48" s="180"/>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Tralopyril</v>
      </c>
      <c r="F49" s="72">
        <v>974</v>
      </c>
      <c r="G49" s="73">
        <v>1.2800000000000001E-2</v>
      </c>
      <c r="H49" s="73">
        <v>1.6800000000000001E-3</v>
      </c>
      <c r="I49" s="73">
        <v>1.56E-4</v>
      </c>
      <c r="J49" s="73">
        <v>2.0400000000000001E-5</v>
      </c>
      <c r="K49" s="69" t="e">
        <f t="shared" si="1"/>
        <v>#DIV/0!</v>
      </c>
      <c r="L49" s="69" t="e">
        <f t="shared" si="2"/>
        <v>#DIV/0!</v>
      </c>
      <c r="M49" s="69" t="e">
        <f t="shared" si="3"/>
        <v>#DIV/0!</v>
      </c>
      <c r="N49" s="69" t="e">
        <f t="shared" si="4"/>
        <v>#DIV/0!</v>
      </c>
      <c r="O49" s="180"/>
      <c r="P49" s="180"/>
      <c r="Q49" s="180"/>
      <c r="R49" s="180"/>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Tralopyril</v>
      </c>
      <c r="F50" s="72">
        <v>800</v>
      </c>
      <c r="G50" s="73">
        <v>8.3599999999999994E-2</v>
      </c>
      <c r="H50" s="73">
        <v>1.09E-2</v>
      </c>
      <c r="I50" s="73">
        <v>1.6100000000000001E-4</v>
      </c>
      <c r="J50" s="73">
        <v>2.0999999999999999E-5</v>
      </c>
      <c r="K50" s="69" t="e">
        <f t="shared" si="1"/>
        <v>#DIV/0!</v>
      </c>
      <c r="L50" s="69" t="e">
        <f t="shared" si="2"/>
        <v>#DIV/0!</v>
      </c>
      <c r="M50" s="69" t="e">
        <f t="shared" si="3"/>
        <v>#DIV/0!</v>
      </c>
      <c r="N50" s="69" t="e">
        <f t="shared" si="4"/>
        <v>#DIV/0!</v>
      </c>
      <c r="O50" s="180"/>
      <c r="P50" s="180"/>
      <c r="Q50" s="180"/>
      <c r="R50" s="180"/>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Tralopyril</v>
      </c>
      <c r="F51" s="72">
        <v>300</v>
      </c>
      <c r="G51" s="73">
        <v>1.49E-2</v>
      </c>
      <c r="H51" s="73">
        <v>1.9499999999999999E-3</v>
      </c>
      <c r="I51" s="73">
        <v>1.21E-4</v>
      </c>
      <c r="J51" s="73">
        <v>1.5800000000000001E-5</v>
      </c>
      <c r="K51" s="69" t="e">
        <f t="shared" si="1"/>
        <v>#DIV/0!</v>
      </c>
      <c r="L51" s="69" t="e">
        <f t="shared" si="2"/>
        <v>#DIV/0!</v>
      </c>
      <c r="M51" s="69" t="e">
        <f t="shared" si="3"/>
        <v>#DIV/0!</v>
      </c>
      <c r="N51" s="69" t="e">
        <f t="shared" si="4"/>
        <v>#DIV/0!</v>
      </c>
      <c r="O51" s="180"/>
      <c r="P51" s="180"/>
      <c r="Q51" s="180"/>
      <c r="R51" s="180"/>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Tralopyril</v>
      </c>
      <c r="F52" s="72">
        <v>460</v>
      </c>
      <c r="G52" s="73">
        <v>0.113</v>
      </c>
      <c r="H52" s="73">
        <v>1.4800000000000001E-2</v>
      </c>
      <c r="I52" s="73">
        <v>1.7000000000000001E-4</v>
      </c>
      <c r="J52" s="73">
        <v>2.2200000000000001E-5</v>
      </c>
      <c r="K52" s="69" t="e">
        <f t="shared" si="1"/>
        <v>#DIV/0!</v>
      </c>
      <c r="L52" s="69" t="e">
        <f t="shared" si="2"/>
        <v>#DIV/0!</v>
      </c>
      <c r="M52" s="69" t="e">
        <f t="shared" si="3"/>
        <v>#DIV/0!</v>
      </c>
      <c r="N52" s="69" t="e">
        <f t="shared" si="4"/>
        <v>#DIV/0!</v>
      </c>
      <c r="O52" s="180"/>
      <c r="P52" s="180"/>
      <c r="Q52" s="180"/>
      <c r="R52" s="180"/>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Tralopyril</v>
      </c>
      <c r="F53" s="72">
        <v>1560</v>
      </c>
      <c r="G53" s="73">
        <v>6.3399999999999998E-2</v>
      </c>
      <c r="H53" s="73">
        <v>8.3000000000000001E-3</v>
      </c>
      <c r="I53" s="73">
        <v>7.0699999999999997E-5</v>
      </c>
      <c r="J53" s="73">
        <v>9.2599999999999994E-6</v>
      </c>
      <c r="K53" s="69" t="e">
        <f t="shared" si="1"/>
        <v>#DIV/0!</v>
      </c>
      <c r="L53" s="69" t="e">
        <f t="shared" si="2"/>
        <v>#DIV/0!</v>
      </c>
      <c r="M53" s="69" t="e">
        <f t="shared" si="3"/>
        <v>#DIV/0!</v>
      </c>
      <c r="N53" s="69" t="e">
        <f t="shared" si="4"/>
        <v>#DIV/0!</v>
      </c>
      <c r="O53" s="180"/>
      <c r="P53" s="180"/>
      <c r="Q53" s="180"/>
      <c r="R53" s="180"/>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Tralopyril</v>
      </c>
      <c r="F54" s="72">
        <v>548</v>
      </c>
      <c r="G54" s="73">
        <v>5.9900000000000002E-2</v>
      </c>
      <c r="H54" s="73">
        <v>7.8399999999999997E-3</v>
      </c>
      <c r="I54" s="73">
        <v>1.07E-4</v>
      </c>
      <c r="J54" s="73">
        <v>1.4E-5</v>
      </c>
      <c r="K54" s="69" t="e">
        <f t="shared" si="1"/>
        <v>#DIV/0!</v>
      </c>
      <c r="L54" s="69" t="e">
        <f t="shared" si="2"/>
        <v>#DIV/0!</v>
      </c>
      <c r="M54" s="69" t="e">
        <f t="shared" si="3"/>
        <v>#DIV/0!</v>
      </c>
      <c r="N54" s="69" t="e">
        <f t="shared" si="4"/>
        <v>#DIV/0!</v>
      </c>
      <c r="O54" s="180"/>
      <c r="P54" s="180"/>
      <c r="Q54" s="180"/>
      <c r="R54" s="180"/>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Tralopyril</v>
      </c>
      <c r="F55" s="72">
        <v>150</v>
      </c>
      <c r="G55" s="73">
        <v>1.5299999999999999E-2</v>
      </c>
      <c r="H55" s="73">
        <v>2.0100000000000001E-3</v>
      </c>
      <c r="I55" s="73">
        <v>2.0699999999999999E-4</v>
      </c>
      <c r="J55" s="73">
        <v>2.7100000000000001E-5</v>
      </c>
      <c r="K55" s="69" t="e">
        <f t="shared" si="1"/>
        <v>#DIV/0!</v>
      </c>
      <c r="L55" s="69" t="e">
        <f t="shared" si="2"/>
        <v>#DIV/0!</v>
      </c>
      <c r="M55" s="69" t="e">
        <f t="shared" si="3"/>
        <v>#DIV/0!</v>
      </c>
      <c r="N55" s="69" t="e">
        <f t="shared" si="4"/>
        <v>#DIV/0!</v>
      </c>
      <c r="O55" s="180"/>
      <c r="P55" s="180"/>
      <c r="Q55" s="180"/>
      <c r="R55" s="180"/>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Tralopyril</v>
      </c>
      <c r="F56" s="72">
        <v>100</v>
      </c>
      <c r="G56" s="73">
        <v>1.9099999999999999E-2</v>
      </c>
      <c r="H56" s="73">
        <v>2.5100000000000001E-3</v>
      </c>
      <c r="I56" s="73">
        <v>5.9899999999999999E-5</v>
      </c>
      <c r="J56" s="73">
        <v>7.8399999999999995E-6</v>
      </c>
      <c r="K56" s="69" t="e">
        <f t="shared" si="1"/>
        <v>#DIV/0!</v>
      </c>
      <c r="L56" s="69" t="e">
        <f t="shared" si="2"/>
        <v>#DIV/0!</v>
      </c>
      <c r="M56" s="69" t="e">
        <f t="shared" si="3"/>
        <v>#DIV/0!</v>
      </c>
      <c r="N56" s="69" t="e">
        <f t="shared" si="4"/>
        <v>#DIV/0!</v>
      </c>
      <c r="O56" s="180"/>
      <c r="P56" s="180"/>
      <c r="Q56" s="180"/>
      <c r="R56" s="180"/>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Tralopyril</v>
      </c>
      <c r="F57" s="72">
        <v>300</v>
      </c>
      <c r="G57" s="73">
        <v>2.6599999999999999E-2</v>
      </c>
      <c r="H57" s="74">
        <v>3.48E-3</v>
      </c>
      <c r="I57" s="73">
        <v>8.9099999999999997E-5</v>
      </c>
      <c r="J57" s="73">
        <v>1.17E-5</v>
      </c>
      <c r="K57" s="69" t="e">
        <f t="shared" si="1"/>
        <v>#DIV/0!</v>
      </c>
      <c r="L57" s="69" t="e">
        <f t="shared" si="2"/>
        <v>#DIV/0!</v>
      </c>
      <c r="M57" s="69" t="e">
        <f t="shared" si="3"/>
        <v>#DIV/0!</v>
      </c>
      <c r="N57" s="69" t="e">
        <f t="shared" si="4"/>
        <v>#DIV/0!</v>
      </c>
      <c r="O57" s="180"/>
      <c r="P57" s="180"/>
      <c r="Q57" s="180"/>
      <c r="R57" s="180"/>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Tralopyril</v>
      </c>
      <c r="F58" s="72">
        <v>400</v>
      </c>
      <c r="G58" s="73">
        <v>5.7599999999999998E-2</v>
      </c>
      <c r="H58" s="73">
        <v>7.5399999999999998E-3</v>
      </c>
      <c r="I58" s="73">
        <v>1.8000000000000001E-4</v>
      </c>
      <c r="J58" s="73">
        <v>2.3600000000000001E-5</v>
      </c>
      <c r="K58" s="69" t="e">
        <f t="shared" si="1"/>
        <v>#DIV/0!</v>
      </c>
      <c r="L58" s="69" t="e">
        <f t="shared" si="2"/>
        <v>#DIV/0!</v>
      </c>
      <c r="M58" s="69" t="e">
        <f t="shared" si="3"/>
        <v>#DIV/0!</v>
      </c>
      <c r="N58" s="69" t="e">
        <f t="shared" si="4"/>
        <v>#DIV/0!</v>
      </c>
      <c r="O58" s="180"/>
      <c r="P58" s="180"/>
      <c r="Q58" s="180"/>
      <c r="R58" s="180"/>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Tralopyril</v>
      </c>
      <c r="F59" s="72">
        <v>193</v>
      </c>
      <c r="G59" s="73">
        <v>4.4900000000000001E-3</v>
      </c>
      <c r="H59" s="73">
        <v>5.8699999999999996E-4</v>
      </c>
      <c r="I59" s="73">
        <v>8.7999999999999998E-5</v>
      </c>
      <c r="J59" s="73">
        <v>1.15E-5</v>
      </c>
      <c r="K59" s="69" t="e">
        <f t="shared" si="1"/>
        <v>#DIV/0!</v>
      </c>
      <c r="L59" s="69" t="e">
        <f t="shared" si="2"/>
        <v>#DIV/0!</v>
      </c>
      <c r="M59" s="69" t="e">
        <f t="shared" si="3"/>
        <v>#DIV/0!</v>
      </c>
      <c r="N59" s="69" t="e">
        <f t="shared" si="4"/>
        <v>#DIV/0!</v>
      </c>
      <c r="O59" s="180"/>
      <c r="P59" s="180"/>
      <c r="Q59" s="180"/>
      <c r="R59" s="180"/>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Tralopyril</v>
      </c>
      <c r="F60" s="72">
        <v>150</v>
      </c>
      <c r="G60" s="73">
        <v>3.0300000000000001E-2</v>
      </c>
      <c r="H60" s="73">
        <v>3.9699999999999996E-3</v>
      </c>
      <c r="I60" s="73">
        <v>1.9100000000000001E-4</v>
      </c>
      <c r="J60" s="73">
        <v>2.5000000000000001E-5</v>
      </c>
      <c r="K60" s="69" t="e">
        <f t="shared" si="1"/>
        <v>#DIV/0!</v>
      </c>
      <c r="L60" s="69" t="e">
        <f t="shared" si="2"/>
        <v>#DIV/0!</v>
      </c>
      <c r="M60" s="69" t="e">
        <f t="shared" si="3"/>
        <v>#DIV/0!</v>
      </c>
      <c r="N60" s="69" t="e">
        <f t="shared" si="4"/>
        <v>#DIV/0!</v>
      </c>
      <c r="O60" s="180"/>
      <c r="P60" s="180"/>
      <c r="Q60" s="180"/>
      <c r="R60" s="180"/>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Tralopyril</v>
      </c>
      <c r="F61" s="72">
        <v>700</v>
      </c>
      <c r="G61" s="73">
        <v>2.0500000000000001E-2</v>
      </c>
      <c r="H61" s="73">
        <v>2.6900000000000001E-3</v>
      </c>
      <c r="I61" s="73">
        <v>1.5100000000000001E-4</v>
      </c>
      <c r="J61" s="73">
        <v>1.98E-5</v>
      </c>
      <c r="K61" s="69" t="e">
        <f t="shared" si="1"/>
        <v>#DIV/0!</v>
      </c>
      <c r="L61" s="69" t="e">
        <f t="shared" si="2"/>
        <v>#DIV/0!</v>
      </c>
      <c r="M61" s="69" t="e">
        <f t="shared" si="3"/>
        <v>#DIV/0!</v>
      </c>
      <c r="N61" s="69" t="e">
        <f t="shared" si="4"/>
        <v>#DIV/0!</v>
      </c>
      <c r="O61" s="180"/>
      <c r="P61" s="180"/>
      <c r="Q61" s="180"/>
      <c r="R61" s="180"/>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Tralopyril</v>
      </c>
      <c r="F62" s="72">
        <v>208</v>
      </c>
      <c r="G62" s="73">
        <v>5.8999999999999997E-2</v>
      </c>
      <c r="H62" s="73">
        <v>7.7299999999999999E-3</v>
      </c>
      <c r="I62" s="73">
        <v>1.3999999999999999E-4</v>
      </c>
      <c r="J62" s="73">
        <v>1.8300000000000001E-5</v>
      </c>
      <c r="K62" s="69" t="e">
        <f t="shared" si="1"/>
        <v>#DIV/0!</v>
      </c>
      <c r="L62" s="69" t="e">
        <f t="shared" si="2"/>
        <v>#DIV/0!</v>
      </c>
      <c r="M62" s="69" t="e">
        <f t="shared" si="3"/>
        <v>#DIV/0!</v>
      </c>
      <c r="N62" s="69" t="e">
        <f t="shared" si="4"/>
        <v>#DIV/0!</v>
      </c>
      <c r="O62" s="180"/>
      <c r="P62" s="180"/>
      <c r="Q62" s="180"/>
      <c r="R62" s="180"/>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Tralopyril</v>
      </c>
      <c r="F63" s="72">
        <v>650</v>
      </c>
      <c r="G63" s="73">
        <v>5.6399999999999999E-2</v>
      </c>
      <c r="H63" s="73">
        <v>7.3899999999999999E-3</v>
      </c>
      <c r="I63" s="73">
        <v>1.8599999999999999E-4</v>
      </c>
      <c r="J63" s="73">
        <v>2.4300000000000001E-5</v>
      </c>
      <c r="K63" s="69" t="e">
        <f t="shared" si="1"/>
        <v>#DIV/0!</v>
      </c>
      <c r="L63" s="69" t="e">
        <f t="shared" si="2"/>
        <v>#DIV/0!</v>
      </c>
      <c r="M63" s="69" t="e">
        <f t="shared" si="3"/>
        <v>#DIV/0!</v>
      </c>
      <c r="N63" s="69" t="e">
        <f t="shared" si="4"/>
        <v>#DIV/0!</v>
      </c>
      <c r="O63" s="180"/>
      <c r="P63" s="180"/>
      <c r="Q63" s="180"/>
      <c r="R63" s="180"/>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Tralopyril</v>
      </c>
      <c r="F64" s="72">
        <v>640</v>
      </c>
      <c r="G64" s="73">
        <v>0.13300000000000001</v>
      </c>
      <c r="H64" s="73">
        <v>1.7399999999999999E-2</v>
      </c>
      <c r="I64" s="73">
        <v>1.5899999999999999E-4</v>
      </c>
      <c r="J64" s="73">
        <v>2.09E-5</v>
      </c>
      <c r="K64" s="69" t="e">
        <f t="shared" si="1"/>
        <v>#DIV/0!</v>
      </c>
      <c r="L64" s="69" t="e">
        <f t="shared" si="2"/>
        <v>#DIV/0!</v>
      </c>
      <c r="M64" s="69" t="e">
        <f t="shared" si="3"/>
        <v>#DIV/0!</v>
      </c>
      <c r="N64" s="69" t="e">
        <f t="shared" si="4"/>
        <v>#DIV/0!</v>
      </c>
      <c r="O64" s="180"/>
      <c r="P64" s="180"/>
      <c r="Q64" s="180"/>
      <c r="R64" s="180"/>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Tralopyril</v>
      </c>
      <c r="F65" s="72">
        <v>85</v>
      </c>
      <c r="G65" s="73">
        <v>0.16400000000000001</v>
      </c>
      <c r="H65" s="73">
        <v>2.1499999999999998E-2</v>
      </c>
      <c r="I65" s="73">
        <v>1.07E-3</v>
      </c>
      <c r="J65" s="73">
        <v>1.3999999999999999E-4</v>
      </c>
      <c r="K65" s="69" t="e">
        <f t="shared" si="1"/>
        <v>#DIV/0!</v>
      </c>
      <c r="L65" s="69" t="e">
        <f t="shared" si="2"/>
        <v>#DIV/0!</v>
      </c>
      <c r="M65" s="69" t="e">
        <f t="shared" si="3"/>
        <v>#DIV/0!</v>
      </c>
      <c r="N65" s="69" t="e">
        <f t="shared" si="4"/>
        <v>#DIV/0!</v>
      </c>
      <c r="O65" s="180"/>
      <c r="P65" s="180"/>
      <c r="Q65" s="180"/>
      <c r="R65" s="180"/>
      <c r="S65" s="69" t="e">
        <f t="shared" si="5"/>
        <v>#DIV/0!</v>
      </c>
      <c r="T65" s="69" t="e">
        <f t="shared" si="6"/>
        <v>#DIV/0!</v>
      </c>
      <c r="U65" s="69" t="e">
        <f t="shared" si="7"/>
        <v>#DIV/0!</v>
      </c>
      <c r="V65" s="69" t="e">
        <f t="shared" si="8"/>
        <v>#DIV/0!</v>
      </c>
    </row>
    <row r="66" spans="2:22" x14ac:dyDescent="0.2">
      <c r="B66" s="177" t="s">
        <v>120</v>
      </c>
      <c r="C66" s="177"/>
      <c r="D66" s="177"/>
      <c r="E66" s="177"/>
      <c r="F66" s="81"/>
      <c r="G66" s="81"/>
      <c r="H66" s="81"/>
      <c r="I66" s="81"/>
      <c r="J66" s="81"/>
      <c r="K66" s="96" t="e">
        <f>MAX(K20:K65)</f>
        <v>#DIV/0!</v>
      </c>
      <c r="L66" s="96" t="e">
        <f t="shared" ref="L66:V66" si="9">MAX(L20:L65)</f>
        <v>#DIV/0!</v>
      </c>
      <c r="M66" s="96" t="e">
        <f t="shared" si="9"/>
        <v>#DIV/0!</v>
      </c>
      <c r="N66" s="96" t="e">
        <f t="shared" si="9"/>
        <v>#DIV/0!</v>
      </c>
      <c r="O66" s="96"/>
      <c r="P66" s="96"/>
      <c r="Q66" s="96"/>
      <c r="R66" s="96"/>
      <c r="S66" s="96" t="e">
        <f t="shared" si="9"/>
        <v>#DIV/0!</v>
      </c>
      <c r="T66" s="96" t="e">
        <f t="shared" si="9"/>
        <v>#DIV/0!</v>
      </c>
      <c r="U66" s="96" t="e">
        <f t="shared" si="9"/>
        <v>#DIV/0!</v>
      </c>
      <c r="V66" s="96" t="e">
        <f t="shared" si="9"/>
        <v>#DIV/0!</v>
      </c>
    </row>
    <row r="67" spans="2:22" x14ac:dyDescent="0.2">
      <c r="B67" s="177" t="s">
        <v>121</v>
      </c>
      <c r="C67" s="177"/>
      <c r="D67" s="177"/>
      <c r="E67" s="177"/>
      <c r="F67" s="81"/>
      <c r="G67" s="81"/>
      <c r="H67" s="81"/>
      <c r="I67" s="81"/>
      <c r="J67" s="81"/>
      <c r="K67" s="96" t="e">
        <f>MIN(K20:K65)</f>
        <v>#DIV/0!</v>
      </c>
      <c r="L67" s="96" t="e">
        <f t="shared" ref="L67:V67" si="10">MIN(L20:L65)</f>
        <v>#DIV/0!</v>
      </c>
      <c r="M67" s="96" t="e">
        <f t="shared" si="10"/>
        <v>#DIV/0!</v>
      </c>
      <c r="N67" s="96" t="e">
        <f t="shared" si="10"/>
        <v>#DIV/0!</v>
      </c>
      <c r="O67" s="96"/>
      <c r="P67" s="96"/>
      <c r="Q67" s="96"/>
      <c r="R67" s="96"/>
      <c r="S67" s="96" t="e">
        <f t="shared" si="10"/>
        <v>#DIV/0!</v>
      </c>
      <c r="T67" s="96" t="e">
        <f t="shared" si="10"/>
        <v>#DIV/0!</v>
      </c>
      <c r="U67" s="96" t="e">
        <f t="shared" si="10"/>
        <v>#DIV/0!</v>
      </c>
      <c r="V67" s="96" t="e">
        <f t="shared" si="10"/>
        <v>#DIV/0!</v>
      </c>
    </row>
    <row r="68" spans="2:22" x14ac:dyDescent="0.2">
      <c r="B68" s="24"/>
      <c r="C68" s="24"/>
      <c r="D68" s="24"/>
      <c r="E68" s="114" t="s">
        <v>292</v>
      </c>
      <c r="F68" s="24"/>
      <c r="G68" s="24"/>
      <c r="H68" s="24"/>
      <c r="I68" s="24"/>
      <c r="J68" s="24"/>
      <c r="K68" s="96" t="e">
        <f>_xlfn.PERCENTILE.INC(K$20:K$65,0.9)</f>
        <v>#DIV/0!</v>
      </c>
      <c r="L68" s="96" t="e">
        <f t="shared" ref="L68:V68" si="11">_xlfn.PERCENTILE.INC(L$20:L$65,0.9)</f>
        <v>#DIV/0!</v>
      </c>
      <c r="M68" s="96" t="e">
        <f t="shared" si="11"/>
        <v>#DIV/0!</v>
      </c>
      <c r="N68" s="96" t="e">
        <f t="shared" si="11"/>
        <v>#DIV/0!</v>
      </c>
      <c r="O68" s="96"/>
      <c r="P68" s="96"/>
      <c r="Q68" s="96"/>
      <c r="R68" s="96"/>
      <c r="S68" s="96" t="e">
        <f t="shared" si="11"/>
        <v>#DIV/0!</v>
      </c>
      <c r="T68" s="96" t="e">
        <f t="shared" si="11"/>
        <v>#DIV/0!</v>
      </c>
      <c r="U68" s="96" t="e">
        <f t="shared" si="11"/>
        <v>#DIV/0!</v>
      </c>
      <c r="V68" s="96" t="e">
        <f t="shared" si="11"/>
        <v>#DIV/0!</v>
      </c>
    </row>
    <row r="69" spans="2:22" x14ac:dyDescent="0.2">
      <c r="B69" s="24"/>
      <c r="C69" s="24"/>
      <c r="D69" s="24"/>
      <c r="E69" s="114" t="s">
        <v>293</v>
      </c>
      <c r="F69" s="24"/>
      <c r="G69" s="24"/>
      <c r="H69" s="24"/>
      <c r="I69" s="24"/>
      <c r="J69" s="24"/>
      <c r="K69" s="96" t="e">
        <f>_xlfn.PERCENTILE.INC(K$20:K$65,0.8)</f>
        <v>#DIV/0!</v>
      </c>
      <c r="L69" s="96" t="e">
        <f t="shared" ref="L69:V69" si="12">_xlfn.PERCENTILE.INC(L$20:L$65,0.8)</f>
        <v>#DIV/0!</v>
      </c>
      <c r="M69" s="96" t="e">
        <f t="shared" si="12"/>
        <v>#DIV/0!</v>
      </c>
      <c r="N69" s="96" t="e">
        <f t="shared" si="12"/>
        <v>#DIV/0!</v>
      </c>
      <c r="O69" s="96"/>
      <c r="P69" s="96"/>
      <c r="Q69" s="96"/>
      <c r="R69" s="96"/>
      <c r="S69" s="96" t="e">
        <f t="shared" si="12"/>
        <v>#DIV/0!</v>
      </c>
      <c r="T69" s="96" t="e">
        <f t="shared" si="12"/>
        <v>#DIV/0!</v>
      </c>
      <c r="U69" s="96" t="e">
        <f t="shared" si="12"/>
        <v>#DIV/0!</v>
      </c>
      <c r="V69" s="96" t="e">
        <f t="shared" si="12"/>
        <v>#DIV/0!</v>
      </c>
    </row>
    <row r="70" spans="2:22" x14ac:dyDescent="0.2">
      <c r="B70" s="24"/>
      <c r="C70" s="24"/>
      <c r="D70" s="24"/>
      <c r="E70" s="114" t="s">
        <v>294</v>
      </c>
      <c r="F70" s="24"/>
      <c r="G70" s="24"/>
      <c r="H70" s="24"/>
      <c r="I70" s="24"/>
      <c r="J70" s="24"/>
      <c r="K70" s="96" t="e">
        <f>_xlfn.PERCENTILE.INC(K$20:K$65,0.75)</f>
        <v>#DIV/0!</v>
      </c>
      <c r="L70" s="96" t="e">
        <f t="shared" ref="L70:V70" si="13">_xlfn.PERCENTILE.INC(L$20:L$65,0.75)</f>
        <v>#DIV/0!</v>
      </c>
      <c r="M70" s="96" t="e">
        <f t="shared" si="13"/>
        <v>#DIV/0!</v>
      </c>
      <c r="N70" s="96" t="e">
        <f t="shared" si="13"/>
        <v>#DIV/0!</v>
      </c>
      <c r="O70" s="96"/>
      <c r="P70" s="96"/>
      <c r="Q70" s="96"/>
      <c r="R70" s="96"/>
      <c r="S70" s="96" t="e">
        <f>_xlfn.PERCENTILE.INC(S$20:S$65,0.75)</f>
        <v>#DIV/0!</v>
      </c>
      <c r="T70" s="96" t="e">
        <f t="shared" si="13"/>
        <v>#DIV/0!</v>
      </c>
      <c r="U70" s="96" t="e">
        <f t="shared" si="13"/>
        <v>#DIV/0!</v>
      </c>
      <c r="V70" s="96" t="e">
        <f t="shared" si="13"/>
        <v>#DIV/0!</v>
      </c>
    </row>
    <row r="71" spans="2:22" x14ac:dyDescent="0.2">
      <c r="B71" s="24"/>
      <c r="C71" s="24"/>
      <c r="D71" s="24"/>
      <c r="E71" s="114" t="s">
        <v>295</v>
      </c>
      <c r="F71" s="24"/>
      <c r="G71" s="24"/>
      <c r="H71" s="24"/>
      <c r="I71" s="24"/>
      <c r="J71" s="24"/>
      <c r="K71" s="96" t="e">
        <f>_xlfn.PERCENTILE.INC(K$20:K$65,0.5)</f>
        <v>#DIV/0!</v>
      </c>
      <c r="L71" s="96" t="e">
        <f t="shared" ref="L71:V71" si="14">_xlfn.PERCENTILE.INC(L$20:L$65,0.5)</f>
        <v>#DIV/0!</v>
      </c>
      <c r="M71" s="96" t="e">
        <f t="shared" si="14"/>
        <v>#DIV/0!</v>
      </c>
      <c r="N71" s="96" t="e">
        <f t="shared" si="14"/>
        <v>#DIV/0!</v>
      </c>
      <c r="O71" s="96"/>
      <c r="P71" s="96"/>
      <c r="Q71" s="96"/>
      <c r="R71" s="96"/>
      <c r="S71" s="96" t="e">
        <f t="shared" si="14"/>
        <v>#DIV/0!</v>
      </c>
      <c r="T71" s="96" t="e">
        <f t="shared" si="14"/>
        <v>#DIV/0!</v>
      </c>
      <c r="U71" s="96" t="e">
        <f t="shared" si="14"/>
        <v>#DIV/0!</v>
      </c>
      <c r="V71" s="96" t="e">
        <f t="shared" si="14"/>
        <v>#DIV/0!</v>
      </c>
    </row>
    <row r="72" spans="2:22" x14ac:dyDescent="0.2">
      <c r="B72" s="24"/>
      <c r="C72" s="24"/>
      <c r="D72" s="24"/>
      <c r="E72" s="114" t="s">
        <v>296</v>
      </c>
      <c r="F72" s="24"/>
      <c r="G72" s="24"/>
      <c r="H72" s="24"/>
      <c r="I72" s="24"/>
      <c r="J72" s="24"/>
      <c r="K72" s="96" t="e">
        <f>_xlfn.PERCENTILE.INC(K$20:K$65,0.25)</f>
        <v>#DIV/0!</v>
      </c>
      <c r="L72" s="96" t="e">
        <f t="shared" ref="L72:V72" si="15">_xlfn.PERCENTILE.INC(L$20:L$65,0.25)</f>
        <v>#DIV/0!</v>
      </c>
      <c r="M72" s="96" t="e">
        <f t="shared" si="15"/>
        <v>#DIV/0!</v>
      </c>
      <c r="N72" s="96" t="e">
        <f t="shared" si="15"/>
        <v>#DIV/0!</v>
      </c>
      <c r="O72" s="96"/>
      <c r="P72" s="96"/>
      <c r="Q72" s="96"/>
      <c r="R72" s="96"/>
      <c r="S72" s="96" t="e">
        <f t="shared" si="15"/>
        <v>#DIV/0!</v>
      </c>
      <c r="T72" s="96" t="e">
        <f t="shared" si="15"/>
        <v>#DIV/0!</v>
      </c>
      <c r="U72" s="96" t="e">
        <f t="shared" si="15"/>
        <v>#DIV/0!</v>
      </c>
      <c r="V72" s="96" t="e">
        <f t="shared" si="15"/>
        <v>#DIV/0!</v>
      </c>
    </row>
    <row r="73" spans="2:22" x14ac:dyDescent="0.2">
      <c r="B73" s="24"/>
      <c r="C73" s="24"/>
      <c r="D73" s="24"/>
      <c r="E73" s="114" t="s">
        <v>297</v>
      </c>
      <c r="F73" s="24"/>
      <c r="G73" s="24"/>
      <c r="H73" s="24"/>
      <c r="I73" s="24"/>
      <c r="J73" s="24"/>
      <c r="K73" s="96" t="e">
        <f>_xlfn.PERCENTILE.INC(K$20:K$65,0.1)</f>
        <v>#DIV/0!</v>
      </c>
      <c r="L73" s="96" t="e">
        <f>_xlfn.PERCENTILE.INC(L$20:L$65,0.1)</f>
        <v>#DIV/0!</v>
      </c>
      <c r="M73" s="96" t="e">
        <f t="shared" ref="M73:V73" si="16">_xlfn.PERCENTILE.INC(M$20:M$65,0.1)</f>
        <v>#DIV/0!</v>
      </c>
      <c r="N73" s="96" t="e">
        <f t="shared" si="16"/>
        <v>#DIV/0!</v>
      </c>
      <c r="O73" s="96"/>
      <c r="P73" s="96"/>
      <c r="Q73" s="96"/>
      <c r="R73" s="96"/>
      <c r="S73" s="96" t="e">
        <f t="shared" si="16"/>
        <v>#DIV/0!</v>
      </c>
      <c r="T73" s="96" t="e">
        <f t="shared" si="16"/>
        <v>#DIV/0!</v>
      </c>
      <c r="U73" s="96" t="e">
        <f t="shared" si="16"/>
        <v>#DIV/0!</v>
      </c>
      <c r="V73" s="96"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topLeftCell="A19" zoomScale="70" zoomScaleNormal="70" workbookViewId="0">
      <selection activeCell="F52" sqref="F52"/>
    </sheetView>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6" t="s">
        <v>306</v>
      </c>
      <c r="C2" s="166"/>
      <c r="D2" s="166"/>
      <c r="E2" s="166"/>
      <c r="F2" s="166"/>
      <c r="G2" s="166"/>
      <c r="H2" s="166"/>
      <c r="I2" s="166"/>
      <c r="J2" s="166"/>
      <c r="K2" s="166"/>
      <c r="L2" s="166"/>
      <c r="M2" s="166"/>
      <c r="N2" s="166"/>
      <c r="O2" s="166"/>
      <c r="P2" s="166"/>
      <c r="Q2" s="166"/>
      <c r="R2" s="166"/>
      <c r="S2" s="166"/>
      <c r="T2" s="166"/>
      <c r="U2" s="166"/>
      <c r="V2" s="166"/>
      <c r="W2" s="133"/>
    </row>
    <row r="4" spans="2:23"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3" ht="13.5" thickTop="1" x14ac:dyDescent="0.2"/>
    <row r="6" spans="2:23" ht="18" thickBot="1" x14ac:dyDescent="0.35">
      <c r="B6" s="179" t="s">
        <v>160</v>
      </c>
      <c r="C6" s="179"/>
      <c r="D6" s="179"/>
      <c r="E6" s="179"/>
      <c r="F6" s="179"/>
      <c r="G6" s="179"/>
      <c r="H6" s="179"/>
    </row>
    <row r="7" spans="2:23" ht="13.5" thickTop="1" x14ac:dyDescent="0.2"/>
    <row r="8" spans="2:23" ht="15" x14ac:dyDescent="0.2">
      <c r="B8" s="3" t="s">
        <v>236</v>
      </c>
      <c r="G8" s="68">
        <f>Leaching_MAMPEC</f>
        <v>2.5</v>
      </c>
      <c r="H8" s="35" t="s">
        <v>155</v>
      </c>
      <c r="J8" s="131" t="s">
        <v>307</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79" t="s">
        <v>235</v>
      </c>
      <c r="C12" s="179"/>
      <c r="D12" s="179"/>
      <c r="E12" s="179"/>
      <c r="F12" s="179"/>
      <c r="G12" s="179"/>
      <c r="H12" s="179"/>
    </row>
    <row r="13" spans="2:23" ht="13.5" thickTop="1" x14ac:dyDescent="0.2"/>
    <row r="14" spans="2:23" x14ac:dyDescent="0.2">
      <c r="B14" s="3" t="s">
        <v>254</v>
      </c>
      <c r="G14" s="68">
        <f>Application_MAMPEC</f>
        <v>0.9</v>
      </c>
      <c r="J14" s="131" t="s">
        <v>307</v>
      </c>
    </row>
    <row r="15" spans="2:23" x14ac:dyDescent="0.2">
      <c r="B15" s="3" t="s">
        <v>237</v>
      </c>
      <c r="G15" s="3">
        <f>Application_Factor</f>
        <v>0</v>
      </c>
    </row>
    <row r="16" spans="2:23" x14ac:dyDescent="0.2">
      <c r="B16" s="3" t="s">
        <v>161</v>
      </c>
      <c r="G16" s="3">
        <f>Application_Conversion_Factor</f>
        <v>0</v>
      </c>
      <c r="H16" s="65"/>
    </row>
    <row r="18" spans="2:22" ht="15" x14ac:dyDescent="0.2">
      <c r="B18" s="171" t="s">
        <v>266</v>
      </c>
      <c r="C18" s="171"/>
      <c r="D18" s="171"/>
      <c r="E18" s="171"/>
      <c r="F18" s="171"/>
      <c r="G18" s="171"/>
      <c r="H18" s="171"/>
      <c r="I18" s="171"/>
      <c r="J18" s="171"/>
      <c r="K18" s="171"/>
      <c r="L18" s="171"/>
      <c r="M18" s="171"/>
      <c r="N18" s="171"/>
      <c r="O18" s="171"/>
      <c r="P18" s="171"/>
      <c r="Q18" s="171"/>
      <c r="R18" s="171"/>
      <c r="S18" s="171"/>
      <c r="T18" s="171"/>
      <c r="U18" s="171"/>
      <c r="V18" s="171"/>
    </row>
    <row r="19" spans="2:22" ht="128.25"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14.25" x14ac:dyDescent="0.2">
      <c r="B20" s="58" t="s">
        <v>180</v>
      </c>
      <c r="C20" s="70" t="s">
        <v>239</v>
      </c>
      <c r="D20" s="70">
        <v>11</v>
      </c>
      <c r="E20" s="58" t="str">
        <f t="shared" ref="E20:E57" si="0">Compound_Name</f>
        <v>Tralopyril</v>
      </c>
      <c r="F20" s="72">
        <v>400</v>
      </c>
      <c r="G20" s="73">
        <v>0.36299999999999999</v>
      </c>
      <c r="H20" s="73">
        <v>4.7600000000000003E-2</v>
      </c>
      <c r="I20" s="73">
        <v>1.09E-3</v>
      </c>
      <c r="J20" s="73">
        <v>1.4200000000000001E-4</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80">
        <f>PNEC_Aquatic_Inside</f>
        <v>1.6999999999999999E-3</v>
      </c>
      <c r="P20" s="180">
        <f>PNEC_Sediment_Inside</f>
        <v>7.9000000000000001E-4</v>
      </c>
      <c r="Q20" s="180">
        <f>PNEC_Aquatic_Surrounding</f>
        <v>1.6999999999999999E-3</v>
      </c>
      <c r="R20" s="180">
        <f>PNEC_Sediment_Surrounding</f>
        <v>7.9000000000000001E-4</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181</v>
      </c>
      <c r="C21" s="70" t="s">
        <v>238</v>
      </c>
      <c r="D21" s="70">
        <v>8</v>
      </c>
      <c r="E21" s="58" t="str">
        <f t="shared" si="0"/>
        <v>Tralopyril</v>
      </c>
      <c r="F21" s="72">
        <v>45</v>
      </c>
      <c r="G21" s="73">
        <v>1.19</v>
      </c>
      <c r="H21" s="74">
        <v>0.156</v>
      </c>
      <c r="I21" s="73">
        <v>5.8500000000000002E-4</v>
      </c>
      <c r="J21" s="73">
        <v>7.6600000000000005E-5</v>
      </c>
      <c r="K21" s="69" t="e">
        <f t="shared" si="1"/>
        <v>#DIV/0!</v>
      </c>
      <c r="L21" s="69" t="e">
        <f t="shared" si="2"/>
        <v>#DIV/0!</v>
      </c>
      <c r="M21" s="69" t="e">
        <f t="shared" si="3"/>
        <v>#DIV/0!</v>
      </c>
      <c r="N21" s="69" t="e">
        <f t="shared" si="4"/>
        <v>#DIV/0!</v>
      </c>
      <c r="O21" s="180"/>
      <c r="P21" s="180"/>
      <c r="Q21" s="180"/>
      <c r="R21" s="180"/>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182</v>
      </c>
      <c r="C22" s="70" t="s">
        <v>238</v>
      </c>
      <c r="D22" s="70">
        <v>12</v>
      </c>
      <c r="E22" s="58" t="str">
        <f t="shared" si="0"/>
        <v>Tralopyril</v>
      </c>
      <c r="F22" s="72">
        <v>85</v>
      </c>
      <c r="G22" s="73">
        <v>14.1</v>
      </c>
      <c r="H22" s="73">
        <v>1.85</v>
      </c>
      <c r="I22" s="73">
        <v>4.6100000000000004E-3</v>
      </c>
      <c r="J22" s="73">
        <v>6.0300000000000002E-4</v>
      </c>
      <c r="K22" s="69" t="e">
        <f t="shared" si="1"/>
        <v>#DIV/0!</v>
      </c>
      <c r="L22" s="69" t="e">
        <f t="shared" si="2"/>
        <v>#DIV/0!</v>
      </c>
      <c r="M22" s="69" t="e">
        <f t="shared" si="3"/>
        <v>#DIV/0!</v>
      </c>
      <c r="N22" s="69" t="e">
        <f t="shared" si="4"/>
        <v>#DIV/0!</v>
      </c>
      <c r="O22" s="180"/>
      <c r="P22" s="180"/>
      <c r="Q22" s="180"/>
      <c r="R22" s="180"/>
      <c r="S22" s="69" t="e">
        <f t="shared" si="9"/>
        <v>#DIV/0!</v>
      </c>
      <c r="T22" s="69" t="e">
        <f t="shared" si="10"/>
        <v>#DIV/0!</v>
      </c>
      <c r="U22" s="69" t="e">
        <f t="shared" si="11"/>
        <v>#DIV/0!</v>
      </c>
      <c r="V22" s="69" t="e">
        <f t="shared" si="12"/>
        <v>#DIV/0!</v>
      </c>
    </row>
    <row r="23" spans="2:22" ht="14.25" x14ac:dyDescent="0.2">
      <c r="B23" s="58" t="s">
        <v>183</v>
      </c>
      <c r="C23" s="70" t="s">
        <v>238</v>
      </c>
      <c r="D23" s="70">
        <v>13</v>
      </c>
      <c r="E23" s="58" t="str">
        <f t="shared" si="0"/>
        <v>Tralopyril</v>
      </c>
      <c r="F23" s="72">
        <v>150</v>
      </c>
      <c r="G23" s="73">
        <v>11.5</v>
      </c>
      <c r="H23" s="73">
        <v>1.5</v>
      </c>
      <c r="I23" s="73">
        <v>1.57E-3</v>
      </c>
      <c r="J23" s="73">
        <v>2.05E-4</v>
      </c>
      <c r="K23" s="69" t="e">
        <f t="shared" si="1"/>
        <v>#DIV/0!</v>
      </c>
      <c r="L23" s="69" t="e">
        <f t="shared" si="2"/>
        <v>#DIV/0!</v>
      </c>
      <c r="M23" s="69" t="e">
        <f t="shared" si="3"/>
        <v>#DIV/0!</v>
      </c>
      <c r="N23" s="69" t="e">
        <f t="shared" si="4"/>
        <v>#DIV/0!</v>
      </c>
      <c r="O23" s="180"/>
      <c r="P23" s="180"/>
      <c r="Q23" s="180"/>
      <c r="R23" s="180"/>
      <c r="S23" s="69" t="e">
        <f t="shared" si="9"/>
        <v>#DIV/0!</v>
      </c>
      <c r="T23" s="69" t="e">
        <f t="shared" si="10"/>
        <v>#DIV/0!</v>
      </c>
      <c r="U23" s="69" t="e">
        <f t="shared" si="11"/>
        <v>#DIV/0!</v>
      </c>
      <c r="V23" s="69" t="e">
        <f t="shared" si="12"/>
        <v>#DIV/0!</v>
      </c>
    </row>
    <row r="24" spans="2:22" ht="14.25" x14ac:dyDescent="0.2">
      <c r="B24" s="58" t="s">
        <v>184</v>
      </c>
      <c r="C24" s="70" t="s">
        <v>238</v>
      </c>
      <c r="D24" s="70">
        <v>14</v>
      </c>
      <c r="E24" s="58" t="str">
        <f t="shared" si="0"/>
        <v>Tralopyril</v>
      </c>
      <c r="F24" s="72">
        <v>101</v>
      </c>
      <c r="G24" s="73">
        <v>1.41</v>
      </c>
      <c r="H24" s="73">
        <v>0.185</v>
      </c>
      <c r="I24" s="73">
        <v>2.2699999999999999E-3</v>
      </c>
      <c r="J24" s="73">
        <v>2.9700000000000001E-4</v>
      </c>
      <c r="K24" s="69" t="e">
        <f t="shared" si="1"/>
        <v>#DIV/0!</v>
      </c>
      <c r="L24" s="69" t="e">
        <f t="shared" si="2"/>
        <v>#DIV/0!</v>
      </c>
      <c r="M24" s="69" t="e">
        <f t="shared" si="3"/>
        <v>#DIV/0!</v>
      </c>
      <c r="N24" s="69" t="e">
        <f t="shared" si="4"/>
        <v>#DIV/0!</v>
      </c>
      <c r="O24" s="180"/>
      <c r="P24" s="180"/>
      <c r="Q24" s="180"/>
      <c r="R24" s="180"/>
      <c r="S24" s="69" t="e">
        <f t="shared" si="9"/>
        <v>#DIV/0!</v>
      </c>
      <c r="T24" s="69" t="e">
        <f t="shared" si="10"/>
        <v>#DIV/0!</v>
      </c>
      <c r="U24" s="69" t="e">
        <f t="shared" si="11"/>
        <v>#DIV/0!</v>
      </c>
      <c r="V24" s="69" t="e">
        <f t="shared" si="12"/>
        <v>#DIV/0!</v>
      </c>
    </row>
    <row r="25" spans="2:22" ht="14.25" x14ac:dyDescent="0.2">
      <c r="B25" s="58" t="s">
        <v>185</v>
      </c>
      <c r="C25" s="70" t="s">
        <v>238</v>
      </c>
      <c r="D25" s="70">
        <v>15</v>
      </c>
      <c r="E25" s="58" t="str">
        <f t="shared" si="0"/>
        <v>Tralopyril</v>
      </c>
      <c r="F25" s="72">
        <v>115</v>
      </c>
      <c r="G25" s="73">
        <v>7.97</v>
      </c>
      <c r="H25" s="73">
        <v>1.04</v>
      </c>
      <c r="I25" s="73">
        <v>3.3600000000000001E-3</v>
      </c>
      <c r="J25" s="73">
        <v>4.3899999999999999E-4</v>
      </c>
      <c r="K25" s="69" t="e">
        <f t="shared" si="1"/>
        <v>#DIV/0!</v>
      </c>
      <c r="L25" s="69" t="e">
        <f t="shared" si="2"/>
        <v>#DIV/0!</v>
      </c>
      <c r="M25" s="69" t="e">
        <f t="shared" si="3"/>
        <v>#DIV/0!</v>
      </c>
      <c r="N25" s="69" t="e">
        <f t="shared" si="4"/>
        <v>#DIV/0!</v>
      </c>
      <c r="O25" s="180"/>
      <c r="P25" s="180"/>
      <c r="Q25" s="180"/>
      <c r="R25" s="180"/>
      <c r="S25" s="69" t="e">
        <f t="shared" si="9"/>
        <v>#DIV/0!</v>
      </c>
      <c r="T25" s="69" t="e">
        <f t="shared" si="10"/>
        <v>#DIV/0!</v>
      </c>
      <c r="U25" s="69" t="e">
        <f t="shared" si="11"/>
        <v>#DIV/0!</v>
      </c>
      <c r="V25" s="69" t="e">
        <f t="shared" si="12"/>
        <v>#DIV/0!</v>
      </c>
    </row>
    <row r="26" spans="2:22" ht="14.25" x14ac:dyDescent="0.2">
      <c r="B26" s="58" t="s">
        <v>186</v>
      </c>
      <c r="C26" s="70" t="s">
        <v>238</v>
      </c>
      <c r="D26" s="70">
        <v>16</v>
      </c>
      <c r="E26" s="58" t="str">
        <f t="shared" si="0"/>
        <v>Tralopyril</v>
      </c>
      <c r="F26" s="72">
        <v>45</v>
      </c>
      <c r="G26" s="73">
        <v>6.31</v>
      </c>
      <c r="H26" s="73">
        <v>0.82599999999999996</v>
      </c>
      <c r="I26" s="73">
        <v>1.17E-3</v>
      </c>
      <c r="J26" s="73">
        <v>1.5300000000000001E-4</v>
      </c>
      <c r="K26" s="69" t="e">
        <f t="shared" si="1"/>
        <v>#DIV/0!</v>
      </c>
      <c r="L26" s="69" t="e">
        <f t="shared" si="2"/>
        <v>#DIV/0!</v>
      </c>
      <c r="M26" s="69" t="e">
        <f t="shared" si="3"/>
        <v>#DIV/0!</v>
      </c>
      <c r="N26" s="69" t="e">
        <f t="shared" si="4"/>
        <v>#DIV/0!</v>
      </c>
      <c r="O26" s="180"/>
      <c r="P26" s="180"/>
      <c r="Q26" s="180"/>
      <c r="R26" s="180"/>
      <c r="S26" s="69" t="e">
        <f t="shared" si="9"/>
        <v>#DIV/0!</v>
      </c>
      <c r="T26" s="69" t="e">
        <f t="shared" si="10"/>
        <v>#DIV/0!</v>
      </c>
      <c r="U26" s="69" t="e">
        <f t="shared" si="11"/>
        <v>#DIV/0!</v>
      </c>
      <c r="V26" s="69" t="e">
        <f t="shared" si="12"/>
        <v>#DIV/0!</v>
      </c>
    </row>
    <row r="27" spans="2:22" ht="14.25" x14ac:dyDescent="0.2">
      <c r="B27" s="58" t="s">
        <v>187</v>
      </c>
      <c r="C27" s="70" t="s">
        <v>249</v>
      </c>
      <c r="D27" s="70">
        <v>8</v>
      </c>
      <c r="E27" s="58" t="str">
        <f t="shared" si="0"/>
        <v>Tralopyril</v>
      </c>
      <c r="F27" s="72">
        <v>29</v>
      </c>
      <c r="G27" s="73">
        <v>0.72399999999999998</v>
      </c>
      <c r="H27" s="73">
        <v>9.4799999999999995E-2</v>
      </c>
      <c r="I27" s="73">
        <v>1.1199999999999999E-3</v>
      </c>
      <c r="J27" s="73">
        <v>1.47E-4</v>
      </c>
      <c r="K27" s="69" t="e">
        <f t="shared" si="1"/>
        <v>#DIV/0!</v>
      </c>
      <c r="L27" s="69" t="e">
        <f t="shared" si="2"/>
        <v>#DIV/0!</v>
      </c>
      <c r="M27" s="69" t="e">
        <f t="shared" si="3"/>
        <v>#DIV/0!</v>
      </c>
      <c r="N27" s="69" t="e">
        <f t="shared" si="4"/>
        <v>#DIV/0!</v>
      </c>
      <c r="O27" s="180"/>
      <c r="P27" s="180"/>
      <c r="Q27" s="180"/>
      <c r="R27" s="180"/>
      <c r="S27" s="69" t="e">
        <f t="shared" si="9"/>
        <v>#DIV/0!</v>
      </c>
      <c r="T27" s="69" t="e">
        <f t="shared" si="10"/>
        <v>#DIV/0!</v>
      </c>
      <c r="U27" s="69" t="e">
        <f t="shared" si="11"/>
        <v>#DIV/0!</v>
      </c>
      <c r="V27" s="69" t="e">
        <f t="shared" si="12"/>
        <v>#DIV/0!</v>
      </c>
    </row>
    <row r="28" spans="2:22" ht="14.25" x14ac:dyDescent="0.2">
      <c r="B28" s="58" t="s">
        <v>188</v>
      </c>
      <c r="C28" s="70" t="s">
        <v>249</v>
      </c>
      <c r="D28" s="70">
        <v>9</v>
      </c>
      <c r="E28" s="58" t="str">
        <f t="shared" si="0"/>
        <v>Tralopyril</v>
      </c>
      <c r="F28" s="72">
        <v>45</v>
      </c>
      <c r="G28" s="73">
        <v>3.51</v>
      </c>
      <c r="H28" s="73">
        <v>0.46</v>
      </c>
      <c r="I28" s="73">
        <v>9.990000000000001E-4</v>
      </c>
      <c r="J28" s="73">
        <v>1.3100000000000001E-4</v>
      </c>
      <c r="K28" s="69" t="e">
        <f t="shared" si="1"/>
        <v>#DIV/0!</v>
      </c>
      <c r="L28" s="69" t="e">
        <f t="shared" si="2"/>
        <v>#DIV/0!</v>
      </c>
      <c r="M28" s="69" t="e">
        <f t="shared" si="3"/>
        <v>#DIV/0!</v>
      </c>
      <c r="N28" s="69" t="e">
        <f t="shared" si="4"/>
        <v>#DIV/0!</v>
      </c>
      <c r="O28" s="180"/>
      <c r="P28" s="180"/>
      <c r="Q28" s="180"/>
      <c r="R28" s="180"/>
      <c r="S28" s="69" t="e">
        <f t="shared" si="9"/>
        <v>#DIV/0!</v>
      </c>
      <c r="T28" s="69" t="e">
        <f t="shared" si="10"/>
        <v>#DIV/0!</v>
      </c>
      <c r="U28" s="69" t="e">
        <f t="shared" si="11"/>
        <v>#DIV/0!</v>
      </c>
      <c r="V28" s="69" t="e">
        <f t="shared" si="12"/>
        <v>#DIV/0!</v>
      </c>
    </row>
    <row r="29" spans="2:22" ht="14.25" x14ac:dyDescent="0.2">
      <c r="B29" s="58" t="s">
        <v>189</v>
      </c>
      <c r="C29" s="70" t="s">
        <v>250</v>
      </c>
      <c r="D29" s="70">
        <v>1</v>
      </c>
      <c r="E29" s="58" t="str">
        <f t="shared" si="0"/>
        <v>Tralopyril</v>
      </c>
      <c r="F29" s="72">
        <v>100</v>
      </c>
      <c r="G29" s="73">
        <v>2.0699999999999998</v>
      </c>
      <c r="H29" s="73">
        <v>0.27100000000000002</v>
      </c>
      <c r="I29" s="73">
        <v>2.4499999999999999E-4</v>
      </c>
      <c r="J29" s="73">
        <v>3.2100000000000001E-5</v>
      </c>
      <c r="K29" s="69" t="e">
        <f t="shared" si="1"/>
        <v>#DIV/0!</v>
      </c>
      <c r="L29" s="69" t="e">
        <f t="shared" si="2"/>
        <v>#DIV/0!</v>
      </c>
      <c r="M29" s="69" t="e">
        <f t="shared" si="3"/>
        <v>#DIV/0!</v>
      </c>
      <c r="N29" s="69" t="e">
        <f t="shared" si="4"/>
        <v>#DIV/0!</v>
      </c>
      <c r="O29" s="180"/>
      <c r="P29" s="180"/>
      <c r="Q29" s="180"/>
      <c r="R29" s="180"/>
      <c r="S29" s="69" t="e">
        <f t="shared" si="9"/>
        <v>#DIV/0!</v>
      </c>
      <c r="T29" s="69" t="e">
        <f t="shared" si="10"/>
        <v>#DIV/0!</v>
      </c>
      <c r="U29" s="69" t="e">
        <f t="shared" si="11"/>
        <v>#DIV/0!</v>
      </c>
      <c r="V29" s="69" t="e">
        <f t="shared" si="12"/>
        <v>#DIV/0!</v>
      </c>
    </row>
    <row r="30" spans="2:22" ht="14.25" x14ac:dyDescent="0.2">
      <c r="B30" s="58" t="s">
        <v>190</v>
      </c>
      <c r="C30" s="70" t="s">
        <v>251</v>
      </c>
      <c r="D30" s="70">
        <v>2</v>
      </c>
      <c r="E30" s="58" t="str">
        <f t="shared" si="0"/>
        <v>Tralopyril</v>
      </c>
      <c r="F30" s="72">
        <v>500</v>
      </c>
      <c r="G30" s="73">
        <v>0.29399999999999998</v>
      </c>
      <c r="H30" s="73">
        <v>3.85E-2</v>
      </c>
      <c r="I30" s="73">
        <v>4.5899999999999999E-4</v>
      </c>
      <c r="J30" s="73">
        <v>6.0000000000000002E-5</v>
      </c>
      <c r="K30" s="69" t="e">
        <f t="shared" si="1"/>
        <v>#DIV/0!</v>
      </c>
      <c r="L30" s="69" t="e">
        <f t="shared" si="2"/>
        <v>#DIV/0!</v>
      </c>
      <c r="M30" s="69" t="e">
        <f t="shared" si="3"/>
        <v>#DIV/0!</v>
      </c>
      <c r="N30" s="69" t="e">
        <f t="shared" si="4"/>
        <v>#DIV/0!</v>
      </c>
      <c r="O30" s="180"/>
      <c r="P30" s="180"/>
      <c r="Q30" s="180"/>
      <c r="R30" s="180"/>
      <c r="S30" s="69" t="e">
        <f t="shared" si="9"/>
        <v>#DIV/0!</v>
      </c>
      <c r="T30" s="69" t="e">
        <f t="shared" si="10"/>
        <v>#DIV/0!</v>
      </c>
      <c r="U30" s="69" t="e">
        <f t="shared" si="11"/>
        <v>#DIV/0!</v>
      </c>
      <c r="V30" s="69" t="e">
        <f t="shared" si="12"/>
        <v>#DIV/0!</v>
      </c>
    </row>
    <row r="31" spans="2:22" ht="14.25" x14ac:dyDescent="0.2">
      <c r="B31" s="58" t="s">
        <v>191</v>
      </c>
      <c r="C31" s="70" t="s">
        <v>252</v>
      </c>
      <c r="D31" s="70">
        <v>7</v>
      </c>
      <c r="E31" s="58" t="str">
        <f t="shared" si="0"/>
        <v>Tralopyril</v>
      </c>
      <c r="F31" s="72">
        <v>420</v>
      </c>
      <c r="G31" s="73">
        <v>0.129</v>
      </c>
      <c r="H31" s="73">
        <v>1.6899999999999998E-2</v>
      </c>
      <c r="I31" s="73">
        <v>3.59E-4</v>
      </c>
      <c r="J31" s="73">
        <v>4.6999999999999997E-5</v>
      </c>
      <c r="K31" s="69" t="e">
        <f t="shared" si="1"/>
        <v>#DIV/0!</v>
      </c>
      <c r="L31" s="69" t="e">
        <f t="shared" si="2"/>
        <v>#DIV/0!</v>
      </c>
      <c r="M31" s="69" t="e">
        <f t="shared" si="3"/>
        <v>#DIV/0!</v>
      </c>
      <c r="N31" s="69" t="e">
        <f t="shared" si="4"/>
        <v>#DIV/0!</v>
      </c>
      <c r="O31" s="180"/>
      <c r="P31" s="180"/>
      <c r="Q31" s="180"/>
      <c r="R31" s="180"/>
      <c r="S31" s="69" t="e">
        <f t="shared" si="9"/>
        <v>#DIV/0!</v>
      </c>
      <c r="T31" s="69" t="e">
        <f t="shared" si="10"/>
        <v>#DIV/0!</v>
      </c>
      <c r="U31" s="69" t="e">
        <f t="shared" si="11"/>
        <v>#DIV/0!</v>
      </c>
      <c r="V31" s="69" t="e">
        <f t="shared" si="12"/>
        <v>#DIV/0!</v>
      </c>
    </row>
    <row r="32" spans="2:22" ht="14.25" x14ac:dyDescent="0.2">
      <c r="B32" s="58" t="s">
        <v>192</v>
      </c>
      <c r="C32" s="70" t="s">
        <v>252</v>
      </c>
      <c r="D32" s="70">
        <v>2</v>
      </c>
      <c r="E32" s="58" t="str">
        <f t="shared" si="0"/>
        <v>Tralopyril</v>
      </c>
      <c r="F32" s="72">
        <v>60</v>
      </c>
      <c r="G32" s="73">
        <v>0.17899999999999999</v>
      </c>
      <c r="H32" s="73">
        <v>2.35E-2</v>
      </c>
      <c r="I32" s="73">
        <v>2.9599999999999998E-4</v>
      </c>
      <c r="J32" s="73">
        <v>3.8800000000000001E-5</v>
      </c>
      <c r="K32" s="69" t="e">
        <f t="shared" si="1"/>
        <v>#DIV/0!</v>
      </c>
      <c r="L32" s="69" t="e">
        <f t="shared" si="2"/>
        <v>#DIV/0!</v>
      </c>
      <c r="M32" s="69" t="e">
        <f t="shared" si="3"/>
        <v>#DIV/0!</v>
      </c>
      <c r="N32" s="69" t="e">
        <f t="shared" si="4"/>
        <v>#DIV/0!</v>
      </c>
      <c r="O32" s="180"/>
      <c r="P32" s="180"/>
      <c r="Q32" s="180"/>
      <c r="R32" s="180"/>
      <c r="S32" s="69" t="e">
        <f t="shared" si="9"/>
        <v>#DIV/0!</v>
      </c>
      <c r="T32" s="69" t="e">
        <f t="shared" si="10"/>
        <v>#DIV/0!</v>
      </c>
      <c r="U32" s="69" t="e">
        <f t="shared" si="11"/>
        <v>#DIV/0!</v>
      </c>
      <c r="V32" s="69" t="e">
        <f t="shared" si="12"/>
        <v>#DIV/0!</v>
      </c>
    </row>
    <row r="33" spans="2:22" ht="14.25" x14ac:dyDescent="0.2">
      <c r="B33" s="58" t="s">
        <v>193</v>
      </c>
      <c r="C33" s="70" t="s">
        <v>252</v>
      </c>
      <c r="D33" s="70">
        <v>3</v>
      </c>
      <c r="E33" s="58" t="str">
        <f t="shared" si="0"/>
        <v>Tralopyril</v>
      </c>
      <c r="F33" s="72">
        <v>60</v>
      </c>
      <c r="G33" s="73">
        <v>0.19700000000000001</v>
      </c>
      <c r="H33" s="73">
        <v>2.58E-2</v>
      </c>
      <c r="I33" s="73">
        <v>4.0400000000000001E-4</v>
      </c>
      <c r="J33" s="73">
        <v>5.2800000000000003E-5</v>
      </c>
      <c r="K33" s="69" t="e">
        <f t="shared" si="1"/>
        <v>#DIV/0!</v>
      </c>
      <c r="L33" s="69" t="e">
        <f t="shared" si="2"/>
        <v>#DIV/0!</v>
      </c>
      <c r="M33" s="69" t="e">
        <f t="shared" si="3"/>
        <v>#DIV/0!</v>
      </c>
      <c r="N33" s="69" t="e">
        <f t="shared" si="4"/>
        <v>#DIV/0!</v>
      </c>
      <c r="O33" s="180"/>
      <c r="P33" s="180"/>
      <c r="Q33" s="180"/>
      <c r="R33" s="180"/>
      <c r="S33" s="69" t="e">
        <f t="shared" si="9"/>
        <v>#DIV/0!</v>
      </c>
      <c r="T33" s="69" t="e">
        <f t="shared" si="10"/>
        <v>#DIV/0!</v>
      </c>
      <c r="U33" s="69" t="e">
        <f t="shared" si="11"/>
        <v>#DIV/0!</v>
      </c>
      <c r="V33" s="69" t="e">
        <f t="shared" si="12"/>
        <v>#DIV/0!</v>
      </c>
    </row>
    <row r="34" spans="2:22" ht="14.25" x14ac:dyDescent="0.2">
      <c r="B34" s="58" t="s">
        <v>194</v>
      </c>
      <c r="C34" s="70" t="s">
        <v>252</v>
      </c>
      <c r="D34" s="70">
        <v>5</v>
      </c>
      <c r="E34" s="58" t="str">
        <f t="shared" si="0"/>
        <v>Tralopyril</v>
      </c>
      <c r="F34" s="72">
        <v>33</v>
      </c>
      <c r="G34" s="73">
        <v>0.46700000000000003</v>
      </c>
      <c r="H34" s="73">
        <v>6.1199999999999997E-2</v>
      </c>
      <c r="I34" s="73">
        <v>2.1800000000000001E-4</v>
      </c>
      <c r="J34" s="73">
        <v>2.8500000000000002E-5</v>
      </c>
      <c r="K34" s="69" t="e">
        <f t="shared" si="1"/>
        <v>#DIV/0!</v>
      </c>
      <c r="L34" s="69" t="e">
        <f t="shared" si="2"/>
        <v>#DIV/0!</v>
      </c>
      <c r="M34" s="69" t="e">
        <f t="shared" si="3"/>
        <v>#DIV/0!</v>
      </c>
      <c r="N34" s="69" t="e">
        <f t="shared" si="4"/>
        <v>#DIV/0!</v>
      </c>
      <c r="O34" s="180"/>
      <c r="P34" s="180"/>
      <c r="Q34" s="180"/>
      <c r="R34" s="180"/>
      <c r="S34" s="69" t="e">
        <f t="shared" si="9"/>
        <v>#DIV/0!</v>
      </c>
      <c r="T34" s="69" t="e">
        <f t="shared" si="10"/>
        <v>#DIV/0!</v>
      </c>
      <c r="U34" s="69" t="e">
        <f t="shared" si="11"/>
        <v>#DIV/0!</v>
      </c>
      <c r="V34" s="69" t="e">
        <f t="shared" si="12"/>
        <v>#DIV/0!</v>
      </c>
    </row>
    <row r="35" spans="2:22" ht="14.25" x14ac:dyDescent="0.2">
      <c r="B35" s="58" t="s">
        <v>195</v>
      </c>
      <c r="C35" s="70" t="s">
        <v>253</v>
      </c>
      <c r="D35" s="70">
        <v>10</v>
      </c>
      <c r="E35" s="58" t="str">
        <f t="shared" si="0"/>
        <v>Tralopyril</v>
      </c>
      <c r="F35" s="72">
        <v>310</v>
      </c>
      <c r="G35" s="73">
        <v>0.13</v>
      </c>
      <c r="H35" s="73">
        <v>1.7000000000000001E-2</v>
      </c>
      <c r="I35" s="73">
        <v>3.7399999999999998E-4</v>
      </c>
      <c r="J35" s="73">
        <v>4.8900000000000003E-5</v>
      </c>
      <c r="K35" s="69" t="e">
        <f t="shared" si="1"/>
        <v>#DIV/0!</v>
      </c>
      <c r="L35" s="69" t="e">
        <f t="shared" si="2"/>
        <v>#DIV/0!</v>
      </c>
      <c r="M35" s="69" t="e">
        <f t="shared" si="3"/>
        <v>#DIV/0!</v>
      </c>
      <c r="N35" s="69" t="e">
        <f t="shared" si="4"/>
        <v>#DIV/0!</v>
      </c>
      <c r="O35" s="180"/>
      <c r="P35" s="180"/>
      <c r="Q35" s="180"/>
      <c r="R35" s="180"/>
      <c r="S35" s="69" t="e">
        <f t="shared" si="9"/>
        <v>#DIV/0!</v>
      </c>
      <c r="T35" s="69" t="e">
        <f t="shared" si="10"/>
        <v>#DIV/0!</v>
      </c>
      <c r="U35" s="69" t="e">
        <f t="shared" si="11"/>
        <v>#DIV/0!</v>
      </c>
      <c r="V35" s="69" t="e">
        <f t="shared" si="12"/>
        <v>#DIV/0!</v>
      </c>
    </row>
    <row r="36" spans="2:22" ht="14.25" x14ac:dyDescent="0.2">
      <c r="B36" s="58" t="s">
        <v>196</v>
      </c>
      <c r="C36" s="70" t="s">
        <v>253</v>
      </c>
      <c r="D36" s="70">
        <v>2</v>
      </c>
      <c r="E36" s="58" t="str">
        <f t="shared" si="0"/>
        <v>Tralopyril</v>
      </c>
      <c r="F36" s="72">
        <v>10</v>
      </c>
      <c r="G36" s="73">
        <v>0.33500000000000002</v>
      </c>
      <c r="H36" s="73">
        <v>4.3799999999999999E-2</v>
      </c>
      <c r="I36" s="73">
        <v>1.2899999999999999E-3</v>
      </c>
      <c r="J36" s="73">
        <v>1.6899999999999999E-4</v>
      </c>
      <c r="K36" s="69" t="e">
        <f t="shared" si="1"/>
        <v>#DIV/0!</v>
      </c>
      <c r="L36" s="69" t="e">
        <f t="shared" si="2"/>
        <v>#DIV/0!</v>
      </c>
      <c r="M36" s="69" t="e">
        <f t="shared" si="3"/>
        <v>#DIV/0!</v>
      </c>
      <c r="N36" s="69" t="e">
        <f t="shared" si="4"/>
        <v>#DIV/0!</v>
      </c>
      <c r="O36" s="180"/>
      <c r="P36" s="180"/>
      <c r="Q36" s="180"/>
      <c r="R36" s="180"/>
      <c r="S36" s="69" t="e">
        <f t="shared" si="9"/>
        <v>#DIV/0!</v>
      </c>
      <c r="T36" s="69" t="e">
        <f t="shared" si="10"/>
        <v>#DIV/0!</v>
      </c>
      <c r="U36" s="69" t="e">
        <f t="shared" si="11"/>
        <v>#DIV/0!</v>
      </c>
      <c r="V36" s="69" t="e">
        <f t="shared" si="12"/>
        <v>#DIV/0!</v>
      </c>
    </row>
    <row r="37" spans="2:22" ht="14.25" x14ac:dyDescent="0.2">
      <c r="B37" s="58" t="s">
        <v>197</v>
      </c>
      <c r="C37" s="70" t="s">
        <v>253</v>
      </c>
      <c r="D37" s="70">
        <v>5</v>
      </c>
      <c r="E37" s="58" t="str">
        <f t="shared" si="0"/>
        <v>Tralopyril</v>
      </c>
      <c r="F37" s="72">
        <v>10</v>
      </c>
      <c r="G37" s="73">
        <v>3.45</v>
      </c>
      <c r="H37" s="73">
        <v>0.45100000000000001</v>
      </c>
      <c r="I37" s="73">
        <v>1.1999999999999999E-3</v>
      </c>
      <c r="J37" s="73">
        <v>1.5699999999999999E-4</v>
      </c>
      <c r="K37" s="69" t="e">
        <f t="shared" si="1"/>
        <v>#DIV/0!</v>
      </c>
      <c r="L37" s="69" t="e">
        <f t="shared" si="2"/>
        <v>#DIV/0!</v>
      </c>
      <c r="M37" s="69" t="e">
        <f t="shared" si="3"/>
        <v>#DIV/0!</v>
      </c>
      <c r="N37" s="69" t="e">
        <f t="shared" si="4"/>
        <v>#DIV/0!</v>
      </c>
      <c r="O37" s="180"/>
      <c r="P37" s="180"/>
      <c r="Q37" s="180"/>
      <c r="R37" s="180"/>
      <c r="S37" s="69" t="e">
        <f t="shared" si="9"/>
        <v>#DIV/0!</v>
      </c>
      <c r="T37" s="69" t="e">
        <f t="shared" si="10"/>
        <v>#DIV/0!</v>
      </c>
      <c r="U37" s="69" t="e">
        <f t="shared" si="11"/>
        <v>#DIV/0!</v>
      </c>
      <c r="V37" s="69" t="e">
        <f t="shared" si="12"/>
        <v>#DIV/0!</v>
      </c>
    </row>
    <row r="38" spans="2:22" ht="14.25" x14ac:dyDescent="0.2">
      <c r="B38" s="58" t="s">
        <v>198</v>
      </c>
      <c r="C38" s="70" t="s">
        <v>249</v>
      </c>
      <c r="D38" s="70">
        <v>1</v>
      </c>
      <c r="E38" s="58" t="str">
        <f t="shared" si="0"/>
        <v>Tralopyril</v>
      </c>
      <c r="F38" s="72">
        <v>55</v>
      </c>
      <c r="G38" s="73">
        <v>1.63</v>
      </c>
      <c r="H38" s="73">
        <v>0.214</v>
      </c>
      <c r="I38" s="73">
        <v>8.5800000000000004E-4</v>
      </c>
      <c r="J38" s="73">
        <v>1.12E-4</v>
      </c>
      <c r="K38" s="69" t="e">
        <f t="shared" si="1"/>
        <v>#DIV/0!</v>
      </c>
      <c r="L38" s="69" t="e">
        <f t="shared" si="2"/>
        <v>#DIV/0!</v>
      </c>
      <c r="M38" s="69" t="e">
        <f t="shared" si="3"/>
        <v>#DIV/0!</v>
      </c>
      <c r="N38" s="69" t="e">
        <f t="shared" si="4"/>
        <v>#DIV/0!</v>
      </c>
      <c r="O38" s="180"/>
      <c r="P38" s="180"/>
      <c r="Q38" s="180"/>
      <c r="R38" s="180"/>
      <c r="S38" s="69" t="e">
        <f t="shared" si="9"/>
        <v>#DIV/0!</v>
      </c>
      <c r="T38" s="69" t="e">
        <f t="shared" si="10"/>
        <v>#DIV/0!</v>
      </c>
      <c r="U38" s="69" t="e">
        <f t="shared" si="11"/>
        <v>#DIV/0!</v>
      </c>
      <c r="V38" s="69" t="e">
        <f t="shared" si="12"/>
        <v>#DIV/0!</v>
      </c>
    </row>
    <row r="39" spans="2:22" ht="14.25" x14ac:dyDescent="0.2">
      <c r="B39" s="58" t="s">
        <v>199</v>
      </c>
      <c r="C39" s="70" t="s">
        <v>249</v>
      </c>
      <c r="D39" s="70">
        <v>10</v>
      </c>
      <c r="E39" s="58" t="str">
        <f t="shared" si="0"/>
        <v>Tralopyril</v>
      </c>
      <c r="F39" s="72">
        <v>226</v>
      </c>
      <c r="G39" s="73">
        <v>0.23200000000000001</v>
      </c>
      <c r="H39" s="73">
        <v>3.04E-2</v>
      </c>
      <c r="I39" s="73">
        <v>1.73E-3</v>
      </c>
      <c r="J39" s="73">
        <v>2.2699999999999999E-4</v>
      </c>
      <c r="K39" s="69" t="e">
        <f t="shared" si="1"/>
        <v>#DIV/0!</v>
      </c>
      <c r="L39" s="69" t="e">
        <f t="shared" si="2"/>
        <v>#DIV/0!</v>
      </c>
      <c r="M39" s="69" t="e">
        <f t="shared" si="3"/>
        <v>#DIV/0!</v>
      </c>
      <c r="N39" s="69" t="e">
        <f t="shared" si="4"/>
        <v>#DIV/0!</v>
      </c>
      <c r="O39" s="180"/>
      <c r="P39" s="180"/>
      <c r="Q39" s="180"/>
      <c r="R39" s="180"/>
      <c r="S39" s="69" t="e">
        <f t="shared" si="9"/>
        <v>#DIV/0!</v>
      </c>
      <c r="T39" s="69" t="e">
        <f t="shared" si="10"/>
        <v>#DIV/0!</v>
      </c>
      <c r="U39" s="69" t="e">
        <f t="shared" si="11"/>
        <v>#DIV/0!</v>
      </c>
      <c r="V39" s="69" t="e">
        <f t="shared" si="12"/>
        <v>#DIV/0!</v>
      </c>
    </row>
    <row r="40" spans="2:22" ht="14.25" x14ac:dyDescent="0.2">
      <c r="B40" s="58" t="s">
        <v>200</v>
      </c>
      <c r="C40" s="70" t="s">
        <v>249</v>
      </c>
      <c r="D40" s="70">
        <v>6</v>
      </c>
      <c r="E40" s="58" t="str">
        <f t="shared" si="0"/>
        <v>Tralopyril</v>
      </c>
      <c r="F40" s="72">
        <v>190</v>
      </c>
      <c r="G40" s="73">
        <v>0.24399999999999999</v>
      </c>
      <c r="H40" s="73">
        <v>3.1899999999999998E-2</v>
      </c>
      <c r="I40" s="73">
        <v>8.2200000000000003E-4</v>
      </c>
      <c r="J40" s="73">
        <v>1.08E-4</v>
      </c>
      <c r="K40" s="69" t="e">
        <f t="shared" si="1"/>
        <v>#DIV/0!</v>
      </c>
      <c r="L40" s="69" t="e">
        <f t="shared" si="2"/>
        <v>#DIV/0!</v>
      </c>
      <c r="M40" s="69" t="e">
        <f t="shared" si="3"/>
        <v>#DIV/0!</v>
      </c>
      <c r="N40" s="69" t="e">
        <f t="shared" si="4"/>
        <v>#DIV/0!</v>
      </c>
      <c r="O40" s="180"/>
      <c r="P40" s="180"/>
      <c r="Q40" s="180"/>
      <c r="R40" s="180"/>
      <c r="S40" s="69" t="e">
        <f t="shared" si="9"/>
        <v>#DIV/0!</v>
      </c>
      <c r="T40" s="69" t="e">
        <f t="shared" si="10"/>
        <v>#DIV/0!</v>
      </c>
      <c r="U40" s="69" t="e">
        <f t="shared" si="11"/>
        <v>#DIV/0!</v>
      </c>
      <c r="V40" s="69" t="e">
        <f t="shared" si="12"/>
        <v>#DIV/0!</v>
      </c>
    </row>
    <row r="41" spans="2:22" ht="14.25" x14ac:dyDescent="0.2">
      <c r="B41" s="58" t="s">
        <v>201</v>
      </c>
      <c r="C41" s="70" t="s">
        <v>249</v>
      </c>
      <c r="D41" s="70">
        <v>7</v>
      </c>
      <c r="E41" s="58" t="str">
        <f t="shared" si="0"/>
        <v>Tralopyril</v>
      </c>
      <c r="F41" s="72">
        <v>190</v>
      </c>
      <c r="G41" s="73">
        <v>0.72099999999999997</v>
      </c>
      <c r="H41" s="73">
        <v>9.4299999999999995E-2</v>
      </c>
      <c r="I41" s="73">
        <v>3.5500000000000001E-4</v>
      </c>
      <c r="J41" s="73">
        <v>4.6499999999999999E-5</v>
      </c>
      <c r="K41" s="69" t="e">
        <f t="shared" si="1"/>
        <v>#DIV/0!</v>
      </c>
      <c r="L41" s="69" t="e">
        <f t="shared" si="2"/>
        <v>#DIV/0!</v>
      </c>
      <c r="M41" s="69" t="e">
        <f t="shared" si="3"/>
        <v>#DIV/0!</v>
      </c>
      <c r="N41" s="69" t="e">
        <f t="shared" si="4"/>
        <v>#DIV/0!</v>
      </c>
      <c r="O41" s="180"/>
      <c r="P41" s="180"/>
      <c r="Q41" s="180"/>
      <c r="R41" s="180"/>
      <c r="S41" s="69" t="e">
        <f t="shared" si="9"/>
        <v>#DIV/0!</v>
      </c>
      <c r="T41" s="69" t="e">
        <f t="shared" si="10"/>
        <v>#DIV/0!</v>
      </c>
      <c r="U41" s="69" t="e">
        <f t="shared" si="11"/>
        <v>#DIV/0!</v>
      </c>
      <c r="V41" s="69" t="e">
        <f t="shared" si="12"/>
        <v>#DIV/0!</v>
      </c>
    </row>
    <row r="42" spans="2:22" ht="14.25" x14ac:dyDescent="0.2">
      <c r="B42" s="58" t="s">
        <v>202</v>
      </c>
      <c r="C42" s="70" t="s">
        <v>253</v>
      </c>
      <c r="D42" s="70">
        <v>1</v>
      </c>
      <c r="E42" s="58" t="str">
        <f t="shared" si="0"/>
        <v>Tralopyril</v>
      </c>
      <c r="F42" s="72">
        <v>70</v>
      </c>
      <c r="G42" s="73">
        <v>1.76</v>
      </c>
      <c r="H42" s="73">
        <v>0.23</v>
      </c>
      <c r="I42" s="73">
        <v>1.41E-3</v>
      </c>
      <c r="J42" s="73">
        <v>1.84E-4</v>
      </c>
      <c r="K42" s="69" t="e">
        <f t="shared" si="1"/>
        <v>#DIV/0!</v>
      </c>
      <c r="L42" s="69" t="e">
        <f t="shared" si="2"/>
        <v>#DIV/0!</v>
      </c>
      <c r="M42" s="69" t="e">
        <f t="shared" si="3"/>
        <v>#DIV/0!</v>
      </c>
      <c r="N42" s="69" t="e">
        <f t="shared" si="4"/>
        <v>#DIV/0!</v>
      </c>
      <c r="O42" s="180"/>
      <c r="P42" s="180"/>
      <c r="Q42" s="180"/>
      <c r="R42" s="180"/>
      <c r="S42" s="69" t="e">
        <f t="shared" si="9"/>
        <v>#DIV/0!</v>
      </c>
      <c r="T42" s="69" t="e">
        <f t="shared" si="10"/>
        <v>#DIV/0!</v>
      </c>
      <c r="U42" s="69" t="e">
        <f t="shared" si="11"/>
        <v>#DIV/0!</v>
      </c>
      <c r="V42" s="69" t="e">
        <f t="shared" si="12"/>
        <v>#DIV/0!</v>
      </c>
    </row>
    <row r="43" spans="2:22" ht="14.25" x14ac:dyDescent="0.2">
      <c r="B43" s="58" t="s">
        <v>203</v>
      </c>
      <c r="C43" s="70" t="s">
        <v>253</v>
      </c>
      <c r="D43" s="70">
        <v>3</v>
      </c>
      <c r="E43" s="58" t="str">
        <f t="shared" si="0"/>
        <v>Tralopyril</v>
      </c>
      <c r="F43" s="72">
        <v>20</v>
      </c>
      <c r="G43" s="73">
        <v>0.308</v>
      </c>
      <c r="H43" s="73">
        <v>4.0300000000000002E-2</v>
      </c>
      <c r="I43" s="73">
        <v>9.0799999999999995E-4</v>
      </c>
      <c r="J43" s="73">
        <v>1.1900000000000001E-4</v>
      </c>
      <c r="K43" s="69" t="e">
        <f t="shared" si="1"/>
        <v>#DIV/0!</v>
      </c>
      <c r="L43" s="69" t="e">
        <f t="shared" si="2"/>
        <v>#DIV/0!</v>
      </c>
      <c r="M43" s="69" t="e">
        <f t="shared" si="3"/>
        <v>#DIV/0!</v>
      </c>
      <c r="N43" s="69" t="e">
        <f t="shared" si="4"/>
        <v>#DIV/0!</v>
      </c>
      <c r="O43" s="180"/>
      <c r="P43" s="180"/>
      <c r="Q43" s="180"/>
      <c r="R43" s="180"/>
      <c r="S43" s="69" t="e">
        <f t="shared" si="9"/>
        <v>#DIV/0!</v>
      </c>
      <c r="T43" s="69" t="e">
        <f t="shared" si="10"/>
        <v>#DIV/0!</v>
      </c>
      <c r="U43" s="69" t="e">
        <f t="shared" si="11"/>
        <v>#DIV/0!</v>
      </c>
      <c r="V43" s="69" t="e">
        <f t="shared" si="12"/>
        <v>#DIV/0!</v>
      </c>
    </row>
    <row r="44" spans="2:22" ht="14.25" x14ac:dyDescent="0.2">
      <c r="B44" s="58" t="s">
        <v>204</v>
      </c>
      <c r="C44" s="70" t="s">
        <v>253</v>
      </c>
      <c r="D44" s="70">
        <v>4</v>
      </c>
      <c r="E44" s="58" t="str">
        <f t="shared" si="0"/>
        <v>Tralopyril</v>
      </c>
      <c r="F44" s="72">
        <v>132</v>
      </c>
      <c r="G44" s="73">
        <v>0.68200000000000005</v>
      </c>
      <c r="H44" s="73">
        <v>8.9200000000000002E-2</v>
      </c>
      <c r="I44" s="73">
        <v>5.8E-4</v>
      </c>
      <c r="J44" s="73">
        <v>7.6000000000000004E-5</v>
      </c>
      <c r="K44" s="69" t="e">
        <f t="shared" si="1"/>
        <v>#DIV/0!</v>
      </c>
      <c r="L44" s="69" t="e">
        <f t="shared" si="2"/>
        <v>#DIV/0!</v>
      </c>
      <c r="M44" s="69" t="e">
        <f t="shared" si="3"/>
        <v>#DIV/0!</v>
      </c>
      <c r="N44" s="69" t="e">
        <f t="shared" si="4"/>
        <v>#DIV/0!</v>
      </c>
      <c r="O44" s="180"/>
      <c r="P44" s="180"/>
      <c r="Q44" s="180"/>
      <c r="R44" s="180"/>
      <c r="S44" s="69" t="e">
        <f t="shared" si="9"/>
        <v>#DIV/0!</v>
      </c>
      <c r="T44" s="69" t="e">
        <f t="shared" si="10"/>
        <v>#DIV/0!</v>
      </c>
      <c r="U44" s="69" t="e">
        <f t="shared" si="11"/>
        <v>#DIV/0!</v>
      </c>
      <c r="V44" s="69" t="e">
        <f t="shared" si="12"/>
        <v>#DIV/0!</v>
      </c>
    </row>
    <row r="45" spans="2:22" ht="14.25" x14ac:dyDescent="0.2">
      <c r="B45" s="58" t="s">
        <v>205</v>
      </c>
      <c r="C45" s="70" t="s">
        <v>253</v>
      </c>
      <c r="D45" s="70">
        <v>7</v>
      </c>
      <c r="E45" s="58" t="str">
        <f t="shared" si="0"/>
        <v>Tralopyril</v>
      </c>
      <c r="F45" s="72">
        <v>18</v>
      </c>
      <c r="G45" s="73">
        <v>0.71499999999999997</v>
      </c>
      <c r="H45" s="73">
        <v>9.3600000000000003E-2</v>
      </c>
      <c r="I45" s="73">
        <v>7.7099999999999998E-4</v>
      </c>
      <c r="J45" s="73">
        <v>1.01E-4</v>
      </c>
      <c r="K45" s="69" t="e">
        <f t="shared" si="1"/>
        <v>#DIV/0!</v>
      </c>
      <c r="L45" s="69" t="e">
        <f t="shared" si="2"/>
        <v>#DIV/0!</v>
      </c>
      <c r="M45" s="69" t="e">
        <f t="shared" si="3"/>
        <v>#DIV/0!</v>
      </c>
      <c r="N45" s="69" t="e">
        <f t="shared" si="4"/>
        <v>#DIV/0!</v>
      </c>
      <c r="O45" s="180"/>
      <c r="P45" s="180"/>
      <c r="Q45" s="180"/>
      <c r="R45" s="180"/>
      <c r="S45" s="69" t="e">
        <f t="shared" si="9"/>
        <v>#DIV/0!</v>
      </c>
      <c r="T45" s="69" t="e">
        <f t="shared" si="10"/>
        <v>#DIV/0!</v>
      </c>
      <c r="U45" s="69" t="e">
        <f t="shared" si="11"/>
        <v>#DIV/0!</v>
      </c>
      <c r="V45" s="69" t="e">
        <f t="shared" si="12"/>
        <v>#DIV/0!</v>
      </c>
    </row>
    <row r="46" spans="2:22" ht="14.25" x14ac:dyDescent="0.2">
      <c r="B46" s="58" t="s">
        <v>206</v>
      </c>
      <c r="C46" s="70" t="s">
        <v>253</v>
      </c>
      <c r="D46" s="70">
        <v>8</v>
      </c>
      <c r="E46" s="58" t="str">
        <f t="shared" si="0"/>
        <v>Tralopyril</v>
      </c>
      <c r="F46" s="72">
        <v>90</v>
      </c>
      <c r="G46" s="73">
        <v>1.65</v>
      </c>
      <c r="H46" s="73">
        <v>0.217</v>
      </c>
      <c r="I46" s="73">
        <v>9.2400000000000002E-4</v>
      </c>
      <c r="J46" s="73">
        <v>1.21E-4</v>
      </c>
      <c r="K46" s="69" t="e">
        <f t="shared" si="1"/>
        <v>#DIV/0!</v>
      </c>
      <c r="L46" s="69" t="e">
        <f t="shared" si="2"/>
        <v>#DIV/0!</v>
      </c>
      <c r="M46" s="69" t="e">
        <f t="shared" si="3"/>
        <v>#DIV/0!</v>
      </c>
      <c r="N46" s="69" t="e">
        <f t="shared" si="4"/>
        <v>#DIV/0!</v>
      </c>
      <c r="O46" s="180"/>
      <c r="P46" s="180"/>
      <c r="Q46" s="180"/>
      <c r="R46" s="180"/>
      <c r="S46" s="69" t="e">
        <f t="shared" si="9"/>
        <v>#DIV/0!</v>
      </c>
      <c r="T46" s="69" t="e">
        <f t="shared" si="10"/>
        <v>#DIV/0!</v>
      </c>
      <c r="U46" s="69" t="e">
        <f t="shared" si="11"/>
        <v>#DIV/0!</v>
      </c>
      <c r="V46" s="69" t="e">
        <f t="shared" si="12"/>
        <v>#DIV/0!</v>
      </c>
    </row>
    <row r="47" spans="2:22" ht="14.25" x14ac:dyDescent="0.2">
      <c r="B47" s="58" t="s">
        <v>207</v>
      </c>
      <c r="C47" s="70" t="s">
        <v>253</v>
      </c>
      <c r="D47" s="70">
        <v>9</v>
      </c>
      <c r="E47" s="58" t="str">
        <f t="shared" si="0"/>
        <v>Tralopyril</v>
      </c>
      <c r="F47" s="72">
        <v>70</v>
      </c>
      <c r="G47" s="73">
        <v>0.54100000000000004</v>
      </c>
      <c r="H47" s="73">
        <v>7.0800000000000002E-2</v>
      </c>
      <c r="I47" s="73">
        <v>2.5000000000000001E-4</v>
      </c>
      <c r="J47" s="73">
        <v>3.2700000000000002E-5</v>
      </c>
      <c r="K47" s="69" t="e">
        <f t="shared" si="1"/>
        <v>#DIV/0!</v>
      </c>
      <c r="L47" s="69" t="e">
        <f t="shared" si="2"/>
        <v>#DIV/0!</v>
      </c>
      <c r="M47" s="69" t="e">
        <f t="shared" si="3"/>
        <v>#DIV/0!</v>
      </c>
      <c r="N47" s="69" t="e">
        <f t="shared" si="4"/>
        <v>#DIV/0!</v>
      </c>
      <c r="O47" s="180"/>
      <c r="P47" s="180"/>
      <c r="Q47" s="180"/>
      <c r="R47" s="180"/>
      <c r="S47" s="69" t="e">
        <f t="shared" si="9"/>
        <v>#DIV/0!</v>
      </c>
      <c r="T47" s="69" t="e">
        <f t="shared" si="10"/>
        <v>#DIV/0!</v>
      </c>
      <c r="U47" s="69" t="e">
        <f t="shared" si="11"/>
        <v>#DIV/0!</v>
      </c>
      <c r="V47" s="69" t="e">
        <f t="shared" si="12"/>
        <v>#DIV/0!</v>
      </c>
    </row>
    <row r="48" spans="2:22" ht="14.25" x14ac:dyDescent="0.2">
      <c r="B48" s="58" t="s">
        <v>208</v>
      </c>
      <c r="C48" s="70" t="s">
        <v>239</v>
      </c>
      <c r="D48" s="70">
        <v>10</v>
      </c>
      <c r="E48" s="58" t="str">
        <f t="shared" si="0"/>
        <v>Tralopyril</v>
      </c>
      <c r="F48" s="72">
        <v>270</v>
      </c>
      <c r="G48" s="73">
        <v>0.74399999999999999</v>
      </c>
      <c r="H48" s="73">
        <v>9.74E-2</v>
      </c>
      <c r="I48" s="73">
        <v>1.4300000000000001E-4</v>
      </c>
      <c r="J48" s="73">
        <v>1.88E-5</v>
      </c>
      <c r="K48" s="69" t="e">
        <f t="shared" si="1"/>
        <v>#DIV/0!</v>
      </c>
      <c r="L48" s="69" t="e">
        <f t="shared" si="2"/>
        <v>#DIV/0!</v>
      </c>
      <c r="M48" s="69" t="e">
        <f t="shared" si="3"/>
        <v>#DIV/0!</v>
      </c>
      <c r="N48" s="69" t="e">
        <f t="shared" si="4"/>
        <v>#DIV/0!</v>
      </c>
      <c r="O48" s="180"/>
      <c r="P48" s="180"/>
      <c r="Q48" s="180"/>
      <c r="R48" s="180"/>
      <c r="S48" s="69" t="e">
        <f t="shared" si="9"/>
        <v>#DIV/0!</v>
      </c>
      <c r="T48" s="69" t="e">
        <f t="shared" si="10"/>
        <v>#DIV/0!</v>
      </c>
      <c r="U48" s="69" t="e">
        <f t="shared" si="11"/>
        <v>#DIV/0!</v>
      </c>
      <c r="V48" s="69" t="e">
        <f t="shared" si="12"/>
        <v>#DIV/0!</v>
      </c>
    </row>
    <row r="49" spans="2:22" ht="14.25" x14ac:dyDescent="0.2">
      <c r="B49" s="58" t="s">
        <v>209</v>
      </c>
      <c r="C49" s="70" t="s">
        <v>239</v>
      </c>
      <c r="D49" s="70">
        <v>12</v>
      </c>
      <c r="E49" s="58" t="str">
        <f t="shared" si="0"/>
        <v>Tralopyril</v>
      </c>
      <c r="F49" s="72">
        <v>342</v>
      </c>
      <c r="G49" s="73">
        <v>0.67400000000000004</v>
      </c>
      <c r="H49" s="73">
        <v>8.8200000000000001E-2</v>
      </c>
      <c r="I49" s="73">
        <v>1.6800000000000001E-3</v>
      </c>
      <c r="J49" s="73">
        <v>2.2000000000000001E-4</v>
      </c>
      <c r="K49" s="69" t="e">
        <f t="shared" si="1"/>
        <v>#DIV/0!</v>
      </c>
      <c r="L49" s="69" t="e">
        <f t="shared" si="2"/>
        <v>#DIV/0!</v>
      </c>
      <c r="M49" s="69" t="e">
        <f t="shared" si="3"/>
        <v>#DIV/0!</v>
      </c>
      <c r="N49" s="69" t="e">
        <f t="shared" si="4"/>
        <v>#DIV/0!</v>
      </c>
      <c r="O49" s="180"/>
      <c r="P49" s="180"/>
      <c r="Q49" s="180"/>
      <c r="R49" s="180"/>
      <c r="S49" s="69" t="e">
        <f t="shared" si="9"/>
        <v>#DIV/0!</v>
      </c>
      <c r="T49" s="69" t="e">
        <f t="shared" si="10"/>
        <v>#DIV/0!</v>
      </c>
      <c r="U49" s="69" t="e">
        <f t="shared" si="11"/>
        <v>#DIV/0!</v>
      </c>
      <c r="V49" s="69" t="e">
        <f t="shared" si="12"/>
        <v>#DIV/0!</v>
      </c>
    </row>
    <row r="50" spans="2:22" ht="14.25" x14ac:dyDescent="0.2">
      <c r="B50" s="58" t="s">
        <v>210</v>
      </c>
      <c r="C50" s="70" t="s">
        <v>239</v>
      </c>
      <c r="D50" s="70">
        <v>13</v>
      </c>
      <c r="E50" s="58" t="str">
        <f t="shared" si="0"/>
        <v>Tralopyril</v>
      </c>
      <c r="F50" s="72">
        <v>150</v>
      </c>
      <c r="G50" s="73">
        <v>0.70599999999999996</v>
      </c>
      <c r="H50" s="73">
        <v>9.2399999999999996E-2</v>
      </c>
      <c r="I50" s="73">
        <v>1.57E-3</v>
      </c>
      <c r="J50" s="73">
        <v>2.05E-4</v>
      </c>
      <c r="K50" s="69" t="e">
        <f t="shared" si="1"/>
        <v>#DIV/0!</v>
      </c>
      <c r="L50" s="69" t="e">
        <f t="shared" si="2"/>
        <v>#DIV/0!</v>
      </c>
      <c r="M50" s="69" t="e">
        <f t="shared" si="3"/>
        <v>#DIV/0!</v>
      </c>
      <c r="N50" s="69" t="e">
        <f t="shared" si="4"/>
        <v>#DIV/0!</v>
      </c>
      <c r="O50" s="180"/>
      <c r="P50" s="180"/>
      <c r="Q50" s="180"/>
      <c r="R50" s="180"/>
      <c r="S50" s="69" t="e">
        <f t="shared" si="9"/>
        <v>#DIV/0!</v>
      </c>
      <c r="T50" s="69" t="e">
        <f t="shared" si="10"/>
        <v>#DIV/0!</v>
      </c>
      <c r="U50" s="69" t="e">
        <f t="shared" si="11"/>
        <v>#DIV/0!</v>
      </c>
      <c r="V50" s="69" t="e">
        <f t="shared" si="12"/>
        <v>#DIV/0!</v>
      </c>
    </row>
    <row r="51" spans="2:22" ht="14.25" x14ac:dyDescent="0.2">
      <c r="B51" s="58" t="s">
        <v>211</v>
      </c>
      <c r="C51" s="70" t="s">
        <v>239</v>
      </c>
      <c r="D51" s="70">
        <v>14</v>
      </c>
      <c r="E51" s="58" t="str">
        <f t="shared" si="0"/>
        <v>Tralopyril</v>
      </c>
      <c r="F51" s="72">
        <v>200</v>
      </c>
      <c r="G51" s="73">
        <v>0.36599999999999999</v>
      </c>
      <c r="H51" s="73">
        <v>4.8000000000000001E-2</v>
      </c>
      <c r="I51" s="73">
        <v>4.1300000000000001E-4</v>
      </c>
      <c r="J51" s="73">
        <v>5.41E-5</v>
      </c>
      <c r="K51" s="69" t="e">
        <f t="shared" si="1"/>
        <v>#DIV/0!</v>
      </c>
      <c r="L51" s="69" t="e">
        <f t="shared" si="2"/>
        <v>#DIV/0!</v>
      </c>
      <c r="M51" s="69" t="e">
        <f t="shared" si="3"/>
        <v>#DIV/0!</v>
      </c>
      <c r="N51" s="69" t="e">
        <f t="shared" si="4"/>
        <v>#DIV/0!</v>
      </c>
      <c r="O51" s="180"/>
      <c r="P51" s="180"/>
      <c r="Q51" s="180"/>
      <c r="R51" s="180"/>
      <c r="S51" s="69" t="e">
        <f t="shared" si="9"/>
        <v>#DIV/0!</v>
      </c>
      <c r="T51" s="69" t="e">
        <f t="shared" si="10"/>
        <v>#DIV/0!</v>
      </c>
      <c r="U51" s="69" t="e">
        <f t="shared" si="11"/>
        <v>#DIV/0!</v>
      </c>
      <c r="V51" s="69" t="e">
        <f t="shared" si="12"/>
        <v>#DIV/0!</v>
      </c>
    </row>
    <row r="52" spans="2:22" ht="14.25" x14ac:dyDescent="0.2">
      <c r="B52" s="58" t="s">
        <v>212</v>
      </c>
      <c r="C52" s="70" t="s">
        <v>239</v>
      </c>
      <c r="D52" s="70">
        <v>9</v>
      </c>
      <c r="E52" s="58" t="str">
        <f t="shared" si="0"/>
        <v>Tralopyril</v>
      </c>
      <c r="F52" s="72">
        <v>1400</v>
      </c>
      <c r="G52" s="73">
        <v>0.255</v>
      </c>
      <c r="H52" s="73">
        <v>3.3399999999999999E-2</v>
      </c>
      <c r="I52" s="73">
        <v>1.07E-3</v>
      </c>
      <c r="J52" s="73">
        <v>1.3999999999999999E-4</v>
      </c>
      <c r="K52" s="69" t="e">
        <f t="shared" si="1"/>
        <v>#DIV/0!</v>
      </c>
      <c r="L52" s="69" t="e">
        <f t="shared" si="2"/>
        <v>#DIV/0!</v>
      </c>
      <c r="M52" s="69" t="e">
        <f t="shared" si="3"/>
        <v>#DIV/0!</v>
      </c>
      <c r="N52" s="69" t="e">
        <f t="shared" si="4"/>
        <v>#DIV/0!</v>
      </c>
      <c r="O52" s="180"/>
      <c r="P52" s="180"/>
      <c r="Q52" s="180"/>
      <c r="R52" s="180"/>
      <c r="S52" s="69" t="e">
        <f t="shared" si="9"/>
        <v>#DIV/0!</v>
      </c>
      <c r="T52" s="69" t="e">
        <f t="shared" si="10"/>
        <v>#DIV/0!</v>
      </c>
      <c r="U52" s="69" t="e">
        <f t="shared" si="11"/>
        <v>#DIV/0!</v>
      </c>
      <c r="V52" s="69" t="e">
        <f t="shared" si="12"/>
        <v>#DIV/0!</v>
      </c>
    </row>
    <row r="53" spans="2:22" ht="14.25" x14ac:dyDescent="0.2">
      <c r="B53" s="58" t="s">
        <v>213</v>
      </c>
      <c r="C53" s="70" t="s">
        <v>249</v>
      </c>
      <c r="D53" s="70">
        <v>2</v>
      </c>
      <c r="E53" s="58" t="str">
        <f t="shared" si="0"/>
        <v>Tralopyril</v>
      </c>
      <c r="F53" s="72">
        <v>500</v>
      </c>
      <c r="G53" s="73">
        <v>0.32400000000000001</v>
      </c>
      <c r="H53" s="74">
        <v>4.2500000000000003E-2</v>
      </c>
      <c r="I53" s="73">
        <v>5.0299999999999997E-4</v>
      </c>
      <c r="J53" s="73">
        <v>6.58E-5</v>
      </c>
      <c r="K53" s="69" t="e">
        <f t="shared" si="1"/>
        <v>#DIV/0!</v>
      </c>
      <c r="L53" s="69" t="e">
        <f t="shared" si="2"/>
        <v>#DIV/0!</v>
      </c>
      <c r="M53" s="69" t="e">
        <f t="shared" si="3"/>
        <v>#DIV/0!</v>
      </c>
      <c r="N53" s="69" t="e">
        <f t="shared" si="4"/>
        <v>#DIV/0!</v>
      </c>
      <c r="O53" s="180"/>
      <c r="P53" s="180"/>
      <c r="Q53" s="180"/>
      <c r="R53" s="180"/>
      <c r="S53" s="69" t="e">
        <f t="shared" si="9"/>
        <v>#DIV/0!</v>
      </c>
      <c r="T53" s="69" t="e">
        <f t="shared" si="10"/>
        <v>#DIV/0!</v>
      </c>
      <c r="U53" s="69" t="e">
        <f t="shared" si="11"/>
        <v>#DIV/0!</v>
      </c>
      <c r="V53" s="69" t="e">
        <f t="shared" si="12"/>
        <v>#DIV/0!</v>
      </c>
    </row>
    <row r="54" spans="2:22" ht="14.25" x14ac:dyDescent="0.2">
      <c r="B54" s="58" t="s">
        <v>214</v>
      </c>
      <c r="C54" s="70" t="s">
        <v>249</v>
      </c>
      <c r="D54" s="70">
        <v>3</v>
      </c>
      <c r="E54" s="58" t="str">
        <f t="shared" si="0"/>
        <v>Tralopyril</v>
      </c>
      <c r="F54" s="72">
        <v>200</v>
      </c>
      <c r="G54" s="73">
        <v>0.67400000000000004</v>
      </c>
      <c r="H54" s="73">
        <v>8.8200000000000001E-2</v>
      </c>
      <c r="I54" s="73">
        <v>3.3300000000000002E-4</v>
      </c>
      <c r="J54" s="73">
        <v>4.3600000000000003E-5</v>
      </c>
      <c r="K54" s="69" t="e">
        <f t="shared" si="1"/>
        <v>#DIV/0!</v>
      </c>
      <c r="L54" s="69" t="e">
        <f t="shared" si="2"/>
        <v>#DIV/0!</v>
      </c>
      <c r="M54" s="69" t="e">
        <f t="shared" si="3"/>
        <v>#DIV/0!</v>
      </c>
      <c r="N54" s="69" t="e">
        <f t="shared" si="4"/>
        <v>#DIV/0!</v>
      </c>
      <c r="O54" s="180"/>
      <c r="P54" s="180"/>
      <c r="Q54" s="180"/>
      <c r="R54" s="180"/>
      <c r="S54" s="69" t="e">
        <f t="shared" si="9"/>
        <v>#DIV/0!</v>
      </c>
      <c r="T54" s="69" t="e">
        <f t="shared" si="10"/>
        <v>#DIV/0!</v>
      </c>
      <c r="U54" s="69" t="e">
        <f t="shared" si="11"/>
        <v>#DIV/0!</v>
      </c>
      <c r="V54" s="69" t="e">
        <f t="shared" si="12"/>
        <v>#DIV/0!</v>
      </c>
    </row>
    <row r="55" spans="2:22" ht="14.25" x14ac:dyDescent="0.2">
      <c r="B55" s="58" t="s">
        <v>215</v>
      </c>
      <c r="C55" s="70" t="s">
        <v>249</v>
      </c>
      <c r="D55" s="70">
        <v>4</v>
      </c>
      <c r="E55" s="58" t="str">
        <f t="shared" si="0"/>
        <v>Tralopyril</v>
      </c>
      <c r="F55" s="72">
        <v>32</v>
      </c>
      <c r="G55" s="73">
        <v>2.63</v>
      </c>
      <c r="H55" s="73">
        <v>0.34499999999999997</v>
      </c>
      <c r="I55" s="73">
        <v>1.56E-3</v>
      </c>
      <c r="J55" s="73">
        <v>2.04E-4</v>
      </c>
      <c r="K55" s="69" t="e">
        <f t="shared" si="1"/>
        <v>#DIV/0!</v>
      </c>
      <c r="L55" s="69" t="e">
        <f t="shared" si="2"/>
        <v>#DIV/0!</v>
      </c>
      <c r="M55" s="69" t="e">
        <f t="shared" si="3"/>
        <v>#DIV/0!</v>
      </c>
      <c r="N55" s="69" t="e">
        <f t="shared" si="4"/>
        <v>#DIV/0!</v>
      </c>
      <c r="O55" s="180"/>
      <c r="P55" s="180"/>
      <c r="Q55" s="180"/>
      <c r="R55" s="180"/>
      <c r="S55" s="69" t="e">
        <f t="shared" si="9"/>
        <v>#DIV/0!</v>
      </c>
      <c r="T55" s="69" t="e">
        <f t="shared" si="10"/>
        <v>#DIV/0!</v>
      </c>
      <c r="U55" s="69" t="e">
        <f t="shared" si="11"/>
        <v>#DIV/0!</v>
      </c>
      <c r="V55" s="69" t="e">
        <f t="shared" si="12"/>
        <v>#DIV/0!</v>
      </c>
    </row>
    <row r="56" spans="2:22" ht="14.25" x14ac:dyDescent="0.2">
      <c r="B56" s="58" t="s">
        <v>216</v>
      </c>
      <c r="C56" s="70" t="s">
        <v>249</v>
      </c>
      <c r="D56" s="70">
        <v>5</v>
      </c>
      <c r="E56" s="58" t="str">
        <f t="shared" si="0"/>
        <v>Tralopyril</v>
      </c>
      <c r="F56" s="72">
        <v>120</v>
      </c>
      <c r="G56" s="73">
        <v>2.83</v>
      </c>
      <c r="H56" s="73">
        <v>0.37</v>
      </c>
      <c r="I56" s="73">
        <v>7.5000000000000002E-4</v>
      </c>
      <c r="J56" s="73">
        <v>9.8200000000000002E-5</v>
      </c>
      <c r="K56" s="69" t="e">
        <f t="shared" si="1"/>
        <v>#DIV/0!</v>
      </c>
      <c r="L56" s="69" t="e">
        <f t="shared" si="2"/>
        <v>#DIV/0!</v>
      </c>
      <c r="M56" s="69" t="e">
        <f t="shared" si="3"/>
        <v>#DIV/0!</v>
      </c>
      <c r="N56" s="69" t="e">
        <f t="shared" si="4"/>
        <v>#DIV/0!</v>
      </c>
      <c r="O56" s="180"/>
      <c r="P56" s="180"/>
      <c r="Q56" s="180"/>
      <c r="R56" s="180"/>
      <c r="S56" s="69" t="e">
        <f t="shared" si="9"/>
        <v>#DIV/0!</v>
      </c>
      <c r="T56" s="69" t="e">
        <f t="shared" si="10"/>
        <v>#DIV/0!</v>
      </c>
      <c r="U56" s="69" t="e">
        <f t="shared" si="11"/>
        <v>#DIV/0!</v>
      </c>
      <c r="V56" s="69" t="e">
        <f t="shared" si="12"/>
        <v>#DIV/0!</v>
      </c>
    </row>
    <row r="57" spans="2:22" ht="14.25" x14ac:dyDescent="0.2">
      <c r="B57" s="58" t="s">
        <v>217</v>
      </c>
      <c r="C57" s="70" t="s">
        <v>239</v>
      </c>
      <c r="D57" s="70">
        <v>7</v>
      </c>
      <c r="E57" s="58" t="str">
        <f t="shared" si="0"/>
        <v>Tralopyril</v>
      </c>
      <c r="F57" s="72">
        <v>500</v>
      </c>
      <c r="G57" s="73">
        <v>0.307</v>
      </c>
      <c r="H57" s="73">
        <v>4.02E-2</v>
      </c>
      <c r="I57" s="73">
        <v>8.7900000000000001E-4</v>
      </c>
      <c r="J57" s="73">
        <v>1.15E-4</v>
      </c>
      <c r="K57" s="69" t="e">
        <f t="shared" si="1"/>
        <v>#DIV/0!</v>
      </c>
      <c r="L57" s="69" t="e">
        <f t="shared" si="2"/>
        <v>#DIV/0!</v>
      </c>
      <c r="M57" s="69" t="e">
        <f t="shared" si="3"/>
        <v>#DIV/0!</v>
      </c>
      <c r="N57" s="69" t="e">
        <f t="shared" si="4"/>
        <v>#DIV/0!</v>
      </c>
      <c r="O57" s="180"/>
      <c r="P57" s="180"/>
      <c r="Q57" s="180"/>
      <c r="R57" s="180"/>
      <c r="S57" s="69" t="e">
        <f t="shared" si="9"/>
        <v>#DIV/0!</v>
      </c>
      <c r="T57" s="69" t="e">
        <f t="shared" si="10"/>
        <v>#DIV/0!</v>
      </c>
      <c r="U57" s="69" t="e">
        <f t="shared" si="11"/>
        <v>#DIV/0!</v>
      </c>
      <c r="V57" s="69" t="e">
        <f t="shared" si="12"/>
        <v>#DIV/0!</v>
      </c>
    </row>
    <row r="58" spans="2:22" x14ac:dyDescent="0.2">
      <c r="B58" s="177" t="s">
        <v>120</v>
      </c>
      <c r="C58" s="177"/>
      <c r="D58" s="177"/>
      <c r="E58" s="177"/>
      <c r="F58" s="71"/>
      <c r="G58" s="71"/>
      <c r="H58" s="71"/>
      <c r="I58" s="71"/>
      <c r="J58" s="71"/>
      <c r="K58" s="89" t="e">
        <f>MAX(K20:K57)</f>
        <v>#DIV/0!</v>
      </c>
      <c r="L58" s="89" t="e">
        <f t="shared" ref="L58:V58" si="13">MAX(L20:L57)</f>
        <v>#DIV/0!</v>
      </c>
      <c r="M58" s="89" t="e">
        <f t="shared" si="13"/>
        <v>#DIV/0!</v>
      </c>
      <c r="N58" s="89" t="e">
        <f t="shared" si="13"/>
        <v>#DIV/0!</v>
      </c>
      <c r="O58" s="89"/>
      <c r="P58" s="89"/>
      <c r="Q58" s="89"/>
      <c r="R58" s="89"/>
      <c r="S58" s="89" t="e">
        <f t="shared" si="13"/>
        <v>#DIV/0!</v>
      </c>
      <c r="T58" s="89" t="e">
        <f t="shared" si="13"/>
        <v>#DIV/0!</v>
      </c>
      <c r="U58" s="89" t="e">
        <f t="shared" si="13"/>
        <v>#DIV/0!</v>
      </c>
      <c r="V58" s="89" t="e">
        <f t="shared" si="13"/>
        <v>#DIV/0!</v>
      </c>
    </row>
    <row r="59" spans="2:22" x14ac:dyDescent="0.2">
      <c r="B59" s="177" t="s">
        <v>121</v>
      </c>
      <c r="C59" s="177"/>
      <c r="D59" s="177"/>
      <c r="E59" s="177"/>
      <c r="F59" s="71"/>
      <c r="G59" s="71"/>
      <c r="H59" s="71"/>
      <c r="I59" s="71"/>
      <c r="J59" s="71"/>
      <c r="K59" s="89" t="e">
        <f>MIN(K20:K57)</f>
        <v>#DIV/0!</v>
      </c>
      <c r="L59" s="89" t="e">
        <f t="shared" ref="L59:V59" si="14">MIN(L20:L57)</f>
        <v>#DIV/0!</v>
      </c>
      <c r="M59" s="89" t="e">
        <f t="shared" si="14"/>
        <v>#DIV/0!</v>
      </c>
      <c r="N59" s="89" t="e">
        <f t="shared" si="14"/>
        <v>#DIV/0!</v>
      </c>
      <c r="O59" s="89"/>
      <c r="P59" s="89"/>
      <c r="Q59" s="89"/>
      <c r="R59" s="89"/>
      <c r="S59" s="89" t="e">
        <f t="shared" si="14"/>
        <v>#DIV/0!</v>
      </c>
      <c r="T59" s="89" t="e">
        <f t="shared" si="14"/>
        <v>#DIV/0!</v>
      </c>
      <c r="U59" s="89" t="e">
        <f t="shared" si="14"/>
        <v>#DIV/0!</v>
      </c>
      <c r="V59" s="89" t="e">
        <f t="shared" si="14"/>
        <v>#DIV/0!</v>
      </c>
    </row>
    <row r="60" spans="2:22" x14ac:dyDescent="0.2">
      <c r="B60" s="24"/>
      <c r="C60" s="24"/>
      <c r="D60" s="24"/>
      <c r="E60" s="114" t="s">
        <v>292</v>
      </c>
      <c r="F60" s="24"/>
      <c r="G60" s="24"/>
      <c r="H60" s="24"/>
      <c r="I60" s="24"/>
      <c r="J60" s="24"/>
      <c r="K60" s="96" t="e">
        <f>_xlfn.PERCENTILE.INC(K$20:K$57,0.9)</f>
        <v>#DIV/0!</v>
      </c>
      <c r="L60" s="96" t="e">
        <f t="shared" ref="L60:V60" si="15">_xlfn.PERCENTILE.INC(L$20:L$57,0.9)</f>
        <v>#DIV/0!</v>
      </c>
      <c r="M60" s="96" t="e">
        <f t="shared" si="15"/>
        <v>#DIV/0!</v>
      </c>
      <c r="N60" s="96" t="e">
        <f t="shared" si="15"/>
        <v>#DIV/0!</v>
      </c>
      <c r="O60" s="96"/>
      <c r="P60" s="96"/>
      <c r="Q60" s="96"/>
      <c r="R60" s="96"/>
      <c r="S60" s="96" t="e">
        <f t="shared" si="15"/>
        <v>#DIV/0!</v>
      </c>
      <c r="T60" s="96" t="e">
        <f t="shared" si="15"/>
        <v>#DIV/0!</v>
      </c>
      <c r="U60" s="96" t="e">
        <f t="shared" si="15"/>
        <v>#DIV/0!</v>
      </c>
      <c r="V60" s="96" t="e">
        <f t="shared" si="15"/>
        <v>#DIV/0!</v>
      </c>
    </row>
    <row r="61" spans="2:22" x14ac:dyDescent="0.2">
      <c r="B61" s="24"/>
      <c r="C61" s="24"/>
      <c r="D61" s="24"/>
      <c r="E61" s="114" t="s">
        <v>293</v>
      </c>
      <c r="F61" s="24"/>
      <c r="G61" s="24"/>
      <c r="H61" s="24"/>
      <c r="I61" s="24"/>
      <c r="J61" s="24"/>
      <c r="K61" s="96" t="e">
        <f>_xlfn.PERCENTILE.INC(K$20:K$57,0.8)</f>
        <v>#DIV/0!</v>
      </c>
      <c r="L61" s="96" t="e">
        <f t="shared" ref="L61:V61" si="16">_xlfn.PERCENTILE.INC(L$20:L$57,0.8)</f>
        <v>#DIV/0!</v>
      </c>
      <c r="M61" s="96" t="e">
        <f t="shared" si="16"/>
        <v>#DIV/0!</v>
      </c>
      <c r="N61" s="96" t="e">
        <f t="shared" si="16"/>
        <v>#DIV/0!</v>
      </c>
      <c r="O61" s="96"/>
      <c r="P61" s="96"/>
      <c r="Q61" s="96"/>
      <c r="R61" s="96"/>
      <c r="S61" s="96" t="e">
        <f t="shared" si="16"/>
        <v>#DIV/0!</v>
      </c>
      <c r="T61" s="96" t="e">
        <f t="shared" si="16"/>
        <v>#DIV/0!</v>
      </c>
      <c r="U61" s="96" t="e">
        <f t="shared" si="16"/>
        <v>#DIV/0!</v>
      </c>
      <c r="V61" s="96" t="e">
        <f t="shared" si="16"/>
        <v>#DIV/0!</v>
      </c>
    </row>
    <row r="62" spans="2:22" x14ac:dyDescent="0.2">
      <c r="B62" s="24"/>
      <c r="C62" s="24"/>
      <c r="D62" s="24"/>
      <c r="E62" s="114" t="s">
        <v>294</v>
      </c>
      <c r="F62" s="24"/>
      <c r="G62" s="24"/>
      <c r="H62" s="24"/>
      <c r="I62" s="24"/>
      <c r="J62" s="24"/>
      <c r="K62" s="96" t="e">
        <f>_xlfn.PERCENTILE.INC(K$20:K$57,0.75)</f>
        <v>#DIV/0!</v>
      </c>
      <c r="L62" s="96" t="e">
        <f t="shared" ref="L62:V62" si="17">_xlfn.PERCENTILE.INC(L$20:L$57,0.75)</f>
        <v>#DIV/0!</v>
      </c>
      <c r="M62" s="96" t="e">
        <f t="shared" si="17"/>
        <v>#DIV/0!</v>
      </c>
      <c r="N62" s="96" t="e">
        <f t="shared" si="17"/>
        <v>#DIV/0!</v>
      </c>
      <c r="O62" s="96"/>
      <c r="P62" s="96"/>
      <c r="Q62" s="96"/>
      <c r="R62" s="96"/>
      <c r="S62" s="96" t="e">
        <f t="shared" si="17"/>
        <v>#DIV/0!</v>
      </c>
      <c r="T62" s="96" t="e">
        <f t="shared" si="17"/>
        <v>#DIV/0!</v>
      </c>
      <c r="U62" s="96" t="e">
        <f t="shared" si="17"/>
        <v>#DIV/0!</v>
      </c>
      <c r="V62" s="96" t="e">
        <f t="shared" si="17"/>
        <v>#DIV/0!</v>
      </c>
    </row>
    <row r="63" spans="2:22" x14ac:dyDescent="0.2">
      <c r="B63" s="24"/>
      <c r="C63" s="24"/>
      <c r="D63" s="24"/>
      <c r="E63" s="114" t="s">
        <v>295</v>
      </c>
      <c r="F63" s="24"/>
      <c r="G63" s="24"/>
      <c r="H63" s="24"/>
      <c r="I63" s="24"/>
      <c r="J63" s="24"/>
      <c r="K63" s="96" t="e">
        <f>_xlfn.PERCENTILE.INC(K$20:K$57,0.5)</f>
        <v>#DIV/0!</v>
      </c>
      <c r="L63" s="96" t="e">
        <f t="shared" ref="L63:V63" si="18">_xlfn.PERCENTILE.INC(L$20:L$57,0.5)</f>
        <v>#DIV/0!</v>
      </c>
      <c r="M63" s="96" t="e">
        <f t="shared" si="18"/>
        <v>#DIV/0!</v>
      </c>
      <c r="N63" s="96" t="e">
        <f t="shared" si="18"/>
        <v>#DIV/0!</v>
      </c>
      <c r="O63" s="96"/>
      <c r="P63" s="96"/>
      <c r="Q63" s="96"/>
      <c r="R63" s="96"/>
      <c r="S63" s="96" t="e">
        <f t="shared" si="18"/>
        <v>#DIV/0!</v>
      </c>
      <c r="T63" s="96" t="e">
        <f t="shared" si="18"/>
        <v>#DIV/0!</v>
      </c>
      <c r="U63" s="96" t="e">
        <f t="shared" si="18"/>
        <v>#DIV/0!</v>
      </c>
      <c r="V63" s="96" t="e">
        <f t="shared" si="18"/>
        <v>#DIV/0!</v>
      </c>
    </row>
    <row r="64" spans="2:22" x14ac:dyDescent="0.2">
      <c r="B64" s="24"/>
      <c r="C64" s="24"/>
      <c r="D64" s="24"/>
      <c r="E64" s="114" t="s">
        <v>296</v>
      </c>
      <c r="F64" s="24"/>
      <c r="G64" s="24"/>
      <c r="H64" s="24"/>
      <c r="I64" s="24"/>
      <c r="J64" s="24"/>
      <c r="K64" s="96" t="e">
        <f>_xlfn.PERCENTILE.INC(K$20:K$57,0.25)</f>
        <v>#DIV/0!</v>
      </c>
      <c r="L64" s="96" t="e">
        <f t="shared" ref="L64:V64" si="19">_xlfn.PERCENTILE.INC(L$20:L$57,0.25)</f>
        <v>#DIV/0!</v>
      </c>
      <c r="M64" s="96" t="e">
        <f t="shared" si="19"/>
        <v>#DIV/0!</v>
      </c>
      <c r="N64" s="96" t="e">
        <f t="shared" si="19"/>
        <v>#DIV/0!</v>
      </c>
      <c r="O64" s="96"/>
      <c r="P64" s="96"/>
      <c r="Q64" s="96"/>
      <c r="R64" s="96"/>
      <c r="S64" s="96" t="e">
        <f t="shared" si="19"/>
        <v>#DIV/0!</v>
      </c>
      <c r="T64" s="96" t="e">
        <f t="shared" si="19"/>
        <v>#DIV/0!</v>
      </c>
      <c r="U64" s="96" t="e">
        <f t="shared" si="19"/>
        <v>#DIV/0!</v>
      </c>
      <c r="V64" s="96" t="e">
        <f t="shared" si="19"/>
        <v>#DIV/0!</v>
      </c>
    </row>
    <row r="65" spans="2:22" x14ac:dyDescent="0.2">
      <c r="B65" s="24"/>
      <c r="C65" s="24"/>
      <c r="D65" s="24"/>
      <c r="E65" s="114" t="s">
        <v>297</v>
      </c>
      <c r="F65" s="24"/>
      <c r="G65" s="24"/>
      <c r="H65" s="24"/>
      <c r="I65" s="24"/>
      <c r="J65" s="24"/>
      <c r="K65" s="96" t="e">
        <f>_xlfn.PERCENTILE.INC(K$20:K$57,0.1)</f>
        <v>#DIV/0!</v>
      </c>
      <c r="L65" s="96" t="e">
        <f t="shared" ref="L65:V65" si="20">_xlfn.PERCENTILE.INC(L$20:L$57,0.1)</f>
        <v>#DIV/0!</v>
      </c>
      <c r="M65" s="96" t="e">
        <f t="shared" si="20"/>
        <v>#DIV/0!</v>
      </c>
      <c r="N65" s="96" t="e">
        <f t="shared" si="20"/>
        <v>#DIV/0!</v>
      </c>
      <c r="O65" s="96"/>
      <c r="P65" s="96"/>
      <c r="Q65" s="96"/>
      <c r="R65" s="96"/>
      <c r="S65" s="96" t="e">
        <f t="shared" si="20"/>
        <v>#DIV/0!</v>
      </c>
      <c r="T65" s="96" t="e">
        <f t="shared" si="20"/>
        <v>#DIV/0!</v>
      </c>
      <c r="U65" s="96" t="e">
        <f t="shared" si="20"/>
        <v>#DIV/0!</v>
      </c>
      <c r="V65" s="96"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3" t="s">
        <v>306</v>
      </c>
      <c r="C2" s="143"/>
      <c r="D2" s="143"/>
      <c r="E2" s="143"/>
      <c r="F2" s="143"/>
      <c r="G2" s="143"/>
      <c r="H2" s="143"/>
      <c r="I2" s="143"/>
      <c r="J2" s="143"/>
      <c r="K2" s="143"/>
      <c r="L2" s="143"/>
      <c r="M2" s="143"/>
      <c r="N2" s="143"/>
      <c r="O2" s="143"/>
      <c r="P2" s="143"/>
      <c r="Q2" s="143"/>
      <c r="R2" s="143"/>
      <c r="S2" s="143"/>
      <c r="T2" s="143"/>
      <c r="U2" s="143"/>
      <c r="V2" s="143"/>
    </row>
    <row r="4" spans="2:22" ht="21" customHeight="1" thickBot="1" x14ac:dyDescent="0.35">
      <c r="B4" s="142" t="s">
        <v>301</v>
      </c>
      <c r="C4" s="142"/>
      <c r="D4" s="142"/>
      <c r="E4" s="142"/>
      <c r="F4" s="142"/>
      <c r="G4" s="142"/>
      <c r="H4" s="142"/>
      <c r="I4" s="142"/>
      <c r="J4" s="142"/>
      <c r="K4" s="142"/>
      <c r="L4" s="142"/>
      <c r="M4" s="142"/>
      <c r="N4" s="142"/>
      <c r="O4" s="142"/>
      <c r="P4" s="142"/>
      <c r="Q4" s="142"/>
      <c r="R4" s="142"/>
      <c r="S4" s="142"/>
      <c r="T4" s="142"/>
      <c r="U4" s="142"/>
      <c r="V4" s="142"/>
    </row>
    <row r="5" spans="2:22" ht="13.5" thickTop="1" x14ac:dyDescent="0.2"/>
    <row r="6" spans="2:22" ht="18" thickBot="1" x14ac:dyDescent="0.35">
      <c r="B6" s="179" t="s">
        <v>160</v>
      </c>
      <c r="C6" s="179"/>
      <c r="D6" s="179"/>
      <c r="E6" s="179"/>
      <c r="F6" s="179"/>
      <c r="G6" s="179"/>
      <c r="H6" s="179"/>
    </row>
    <row r="7" spans="2:22" ht="13.5" thickTop="1" x14ac:dyDescent="0.2"/>
    <row r="8" spans="2:22" ht="15" x14ac:dyDescent="0.2">
      <c r="B8" s="3" t="s">
        <v>236</v>
      </c>
      <c r="G8" s="68">
        <f>Leaching_MAMPEC</f>
        <v>2.5</v>
      </c>
      <c r="H8" s="35" t="s">
        <v>155</v>
      </c>
      <c r="J8" s="131" t="s">
        <v>307</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79" t="s">
        <v>235</v>
      </c>
      <c r="C12" s="179"/>
      <c r="D12" s="179"/>
      <c r="E12" s="179"/>
      <c r="F12" s="179"/>
      <c r="G12" s="179"/>
      <c r="H12" s="179"/>
    </row>
    <row r="13" spans="2:22" ht="13.5" thickTop="1" x14ac:dyDescent="0.2"/>
    <row r="14" spans="2:22" x14ac:dyDescent="0.2">
      <c r="B14" s="3" t="s">
        <v>254</v>
      </c>
      <c r="G14" s="68">
        <f>Application_MAMPEC</f>
        <v>0.9</v>
      </c>
      <c r="J14" s="131" t="s">
        <v>307</v>
      </c>
    </row>
    <row r="15" spans="2:22" x14ac:dyDescent="0.2">
      <c r="B15" s="3" t="s">
        <v>237</v>
      </c>
      <c r="G15" s="3">
        <f>Application_Factor</f>
        <v>0</v>
      </c>
    </row>
    <row r="16" spans="2:22" x14ac:dyDescent="0.2">
      <c r="B16" s="3" t="s">
        <v>161</v>
      </c>
      <c r="G16" s="3">
        <f>Application_Conversion_Factor</f>
        <v>0</v>
      </c>
      <c r="H16" s="65"/>
    </row>
    <row r="18" spans="2:22" ht="15" x14ac:dyDescent="0.2">
      <c r="B18" s="171" t="s">
        <v>267</v>
      </c>
      <c r="C18" s="171"/>
      <c r="D18" s="171"/>
      <c r="E18" s="171"/>
      <c r="F18" s="171"/>
      <c r="G18" s="171"/>
      <c r="H18" s="171"/>
      <c r="I18" s="171"/>
      <c r="J18" s="171"/>
      <c r="K18" s="171"/>
      <c r="L18" s="171"/>
      <c r="M18" s="171"/>
      <c r="N18" s="171"/>
      <c r="O18" s="171"/>
      <c r="P18" s="171"/>
      <c r="Q18" s="171"/>
      <c r="R18" s="171"/>
      <c r="S18" s="171"/>
      <c r="T18" s="171"/>
      <c r="U18" s="171"/>
      <c r="V18" s="171"/>
    </row>
    <row r="19" spans="2:22" ht="116.25" customHeight="1" x14ac:dyDescent="0.2">
      <c r="B19" s="18" t="s">
        <v>10</v>
      </c>
      <c r="C19" s="178" t="s">
        <v>11</v>
      </c>
      <c r="D19" s="178"/>
      <c r="E19" s="18" t="s">
        <v>12</v>
      </c>
      <c r="F19" s="18" t="s">
        <v>255</v>
      </c>
      <c r="G19" s="20" t="s">
        <v>256</v>
      </c>
      <c r="H19" s="20" t="s">
        <v>268</v>
      </c>
      <c r="I19" s="20" t="s">
        <v>257</v>
      </c>
      <c r="J19" s="20" t="s">
        <v>258</v>
      </c>
      <c r="K19" s="18" t="s">
        <v>244</v>
      </c>
      <c r="L19" s="18" t="s">
        <v>313</v>
      </c>
      <c r="M19" s="18" t="s">
        <v>314</v>
      </c>
      <c r="N19" s="18" t="s">
        <v>315</v>
      </c>
      <c r="O19" s="18" t="s">
        <v>245</v>
      </c>
      <c r="P19" s="18" t="s">
        <v>246</v>
      </c>
      <c r="Q19" s="18" t="s">
        <v>247</v>
      </c>
      <c r="R19" s="18" t="s">
        <v>248</v>
      </c>
      <c r="S19" s="18" t="s">
        <v>170</v>
      </c>
      <c r="T19" s="18" t="s">
        <v>316</v>
      </c>
      <c r="U19" s="18" t="s">
        <v>317</v>
      </c>
      <c r="V19" s="18" t="s">
        <v>318</v>
      </c>
    </row>
    <row r="20" spans="2:22" ht="28.5" x14ac:dyDescent="0.2">
      <c r="B20" s="58" t="s">
        <v>218</v>
      </c>
      <c r="C20" s="58" t="s">
        <v>18</v>
      </c>
      <c r="D20" s="58">
        <v>10</v>
      </c>
      <c r="E20" s="58" t="str">
        <f t="shared" ref="E20:E36" si="0">Compound_Name</f>
        <v>Tralopyril</v>
      </c>
      <c r="F20" s="72">
        <v>115</v>
      </c>
      <c r="G20" s="73">
        <v>1.17</v>
      </c>
      <c r="H20" s="73">
        <v>0.153</v>
      </c>
      <c r="I20" s="73">
        <v>1.99E-3</v>
      </c>
      <c r="J20" s="73">
        <v>2.5999999999999998E-4</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80">
        <f>PNEC_Aquatic_Inside</f>
        <v>1.6999999999999999E-3</v>
      </c>
      <c r="P20" s="180">
        <f>PNEC_Sediment_Inside</f>
        <v>7.9000000000000001E-4</v>
      </c>
      <c r="Q20" s="180">
        <f>PNEC_Aquatic_Surrounding</f>
        <v>1.6999999999999999E-3</v>
      </c>
      <c r="R20" s="180">
        <f>PNEC_Sediment_Surrounding</f>
        <v>7.9000000000000001E-4</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219</v>
      </c>
      <c r="C21" s="62" t="s">
        <v>18</v>
      </c>
      <c r="D21" s="58">
        <v>2</v>
      </c>
      <c r="E21" s="58" t="str">
        <f t="shared" si="0"/>
        <v>Tralopyril</v>
      </c>
      <c r="F21" s="72">
        <v>1400</v>
      </c>
      <c r="G21" s="73">
        <v>8.2600000000000007E-2</v>
      </c>
      <c r="H21" s="73">
        <v>1.0800000000000001E-2</v>
      </c>
      <c r="I21" s="73">
        <v>5.5599999999999996E-4</v>
      </c>
      <c r="J21" s="73">
        <v>7.2799999999999994E-5</v>
      </c>
      <c r="K21" s="69" t="e">
        <f t="shared" si="1"/>
        <v>#DIV/0!</v>
      </c>
      <c r="L21" s="69" t="e">
        <f t="shared" si="2"/>
        <v>#DIV/0!</v>
      </c>
      <c r="M21" s="69" t="e">
        <f t="shared" si="3"/>
        <v>#DIV/0!</v>
      </c>
      <c r="N21" s="69" t="e">
        <f t="shared" si="4"/>
        <v>#DIV/0!</v>
      </c>
      <c r="O21" s="180"/>
      <c r="P21" s="180"/>
      <c r="Q21" s="180"/>
      <c r="R21" s="180"/>
      <c r="S21" s="69" t="e">
        <f t="shared" si="5"/>
        <v>#DIV/0!</v>
      </c>
      <c r="T21" s="69" t="e">
        <f t="shared" si="6"/>
        <v>#DIV/0!</v>
      </c>
      <c r="U21" s="69" t="e">
        <f t="shared" si="7"/>
        <v>#DIV/0!</v>
      </c>
      <c r="V21" s="69" t="e">
        <f t="shared" si="8"/>
        <v>#DIV/0!</v>
      </c>
    </row>
    <row r="22" spans="2:22" ht="28.5" x14ac:dyDescent="0.2">
      <c r="B22" s="58" t="s">
        <v>220</v>
      </c>
      <c r="C22" s="58" t="s">
        <v>18</v>
      </c>
      <c r="D22" s="58">
        <v>3</v>
      </c>
      <c r="E22" s="58" t="str">
        <f t="shared" si="0"/>
        <v>Tralopyril</v>
      </c>
      <c r="F22" s="72">
        <v>400</v>
      </c>
      <c r="G22" s="73">
        <v>0.153</v>
      </c>
      <c r="H22" s="73">
        <v>0.02</v>
      </c>
      <c r="I22" s="73">
        <v>5.1099999999999995E-4</v>
      </c>
      <c r="J22" s="73">
        <v>6.69E-5</v>
      </c>
      <c r="K22" s="69" t="e">
        <f t="shared" si="1"/>
        <v>#DIV/0!</v>
      </c>
      <c r="L22" s="69" t="e">
        <f t="shared" si="2"/>
        <v>#DIV/0!</v>
      </c>
      <c r="M22" s="69" t="e">
        <f t="shared" si="3"/>
        <v>#DIV/0!</v>
      </c>
      <c r="N22" s="69" t="e">
        <f t="shared" si="4"/>
        <v>#DIV/0!</v>
      </c>
      <c r="O22" s="180"/>
      <c r="P22" s="180"/>
      <c r="Q22" s="180"/>
      <c r="R22" s="180"/>
      <c r="S22" s="69" t="e">
        <f t="shared" si="5"/>
        <v>#DIV/0!</v>
      </c>
      <c r="T22" s="69" t="e">
        <f t="shared" si="6"/>
        <v>#DIV/0!</v>
      </c>
      <c r="U22" s="69" t="e">
        <f t="shared" si="7"/>
        <v>#DIV/0!</v>
      </c>
      <c r="V22" s="69" t="e">
        <f t="shared" si="8"/>
        <v>#DIV/0!</v>
      </c>
    </row>
    <row r="23" spans="2:22" ht="28.5" x14ac:dyDescent="0.2">
      <c r="B23" s="58" t="s">
        <v>221</v>
      </c>
      <c r="C23" s="58" t="s">
        <v>238</v>
      </c>
      <c r="D23" s="58">
        <v>4</v>
      </c>
      <c r="E23" s="58" t="str">
        <f t="shared" si="0"/>
        <v>Tralopyril</v>
      </c>
      <c r="F23" s="72">
        <v>50</v>
      </c>
      <c r="G23" s="73">
        <v>0.16200000000000001</v>
      </c>
      <c r="H23" s="73">
        <v>2.12E-2</v>
      </c>
      <c r="I23" s="73">
        <v>1.9499999999999999E-3</v>
      </c>
      <c r="J23" s="73">
        <v>2.5500000000000002E-4</v>
      </c>
      <c r="K23" s="69" t="e">
        <f t="shared" si="1"/>
        <v>#DIV/0!</v>
      </c>
      <c r="L23" s="69" t="e">
        <f t="shared" si="2"/>
        <v>#DIV/0!</v>
      </c>
      <c r="M23" s="69" t="e">
        <f t="shared" si="3"/>
        <v>#DIV/0!</v>
      </c>
      <c r="N23" s="69" t="e">
        <f t="shared" si="4"/>
        <v>#DIV/0!</v>
      </c>
      <c r="O23" s="180"/>
      <c r="P23" s="180"/>
      <c r="Q23" s="180"/>
      <c r="R23" s="180"/>
      <c r="S23" s="69" t="e">
        <f t="shared" si="5"/>
        <v>#DIV/0!</v>
      </c>
      <c r="T23" s="69" t="e">
        <f t="shared" si="6"/>
        <v>#DIV/0!</v>
      </c>
      <c r="U23" s="69" t="e">
        <f t="shared" si="7"/>
        <v>#DIV/0!</v>
      </c>
      <c r="V23" s="69" t="e">
        <f t="shared" si="8"/>
        <v>#DIV/0!</v>
      </c>
    </row>
    <row r="24" spans="2:22" ht="28.5" x14ac:dyDescent="0.2">
      <c r="B24" s="58" t="s">
        <v>222</v>
      </c>
      <c r="C24" s="58" t="s">
        <v>238</v>
      </c>
      <c r="D24" s="58">
        <v>5</v>
      </c>
      <c r="E24" s="58" t="str">
        <f t="shared" si="0"/>
        <v>Tralopyril</v>
      </c>
      <c r="F24" s="72">
        <v>760</v>
      </c>
      <c r="G24" s="73">
        <v>0.20100000000000001</v>
      </c>
      <c r="H24" s="73">
        <v>2.63E-2</v>
      </c>
      <c r="I24" s="73">
        <v>6.5799999999999995E-4</v>
      </c>
      <c r="J24" s="73">
        <v>8.6199999999999995E-5</v>
      </c>
      <c r="K24" s="69" t="e">
        <f t="shared" si="1"/>
        <v>#DIV/0!</v>
      </c>
      <c r="L24" s="69" t="e">
        <f t="shared" si="2"/>
        <v>#DIV/0!</v>
      </c>
      <c r="M24" s="69" t="e">
        <f t="shared" si="3"/>
        <v>#DIV/0!</v>
      </c>
      <c r="N24" s="69" t="e">
        <f t="shared" si="4"/>
        <v>#DIV/0!</v>
      </c>
      <c r="O24" s="180"/>
      <c r="P24" s="180"/>
      <c r="Q24" s="180"/>
      <c r="R24" s="180"/>
      <c r="S24" s="69" t="e">
        <f t="shared" si="5"/>
        <v>#DIV/0!</v>
      </c>
      <c r="T24" s="69" t="e">
        <f t="shared" si="6"/>
        <v>#DIV/0!</v>
      </c>
      <c r="U24" s="69" t="e">
        <f t="shared" si="7"/>
        <v>#DIV/0!</v>
      </c>
      <c r="V24" s="69" t="e">
        <f t="shared" si="8"/>
        <v>#DIV/0!</v>
      </c>
    </row>
    <row r="25" spans="2:22" ht="28.5" x14ac:dyDescent="0.2">
      <c r="B25" s="58" t="s">
        <v>223</v>
      </c>
      <c r="C25" s="58" t="s">
        <v>238</v>
      </c>
      <c r="D25" s="58">
        <v>9</v>
      </c>
      <c r="E25" s="58" t="str">
        <f t="shared" si="0"/>
        <v>Tralopyril</v>
      </c>
      <c r="F25" s="72">
        <v>250</v>
      </c>
      <c r="G25" s="73">
        <v>0.48899999999999999</v>
      </c>
      <c r="H25" s="73">
        <v>6.4000000000000001E-2</v>
      </c>
      <c r="I25" s="73">
        <v>1.33E-3</v>
      </c>
      <c r="J25" s="73">
        <v>1.75E-4</v>
      </c>
      <c r="K25" s="69" t="e">
        <f t="shared" si="1"/>
        <v>#DIV/0!</v>
      </c>
      <c r="L25" s="69" t="e">
        <f t="shared" si="2"/>
        <v>#DIV/0!</v>
      </c>
      <c r="M25" s="69" t="e">
        <f t="shared" si="3"/>
        <v>#DIV/0!</v>
      </c>
      <c r="N25" s="69" t="e">
        <f t="shared" si="4"/>
        <v>#DIV/0!</v>
      </c>
      <c r="O25" s="180"/>
      <c r="P25" s="180"/>
      <c r="Q25" s="180"/>
      <c r="R25" s="180"/>
      <c r="S25" s="69" t="e">
        <f t="shared" si="5"/>
        <v>#DIV/0!</v>
      </c>
      <c r="T25" s="69" t="e">
        <f t="shared" si="6"/>
        <v>#DIV/0!</v>
      </c>
      <c r="U25" s="69" t="e">
        <f t="shared" si="7"/>
        <v>#DIV/0!</v>
      </c>
      <c r="V25" s="69" t="e">
        <f t="shared" si="8"/>
        <v>#DIV/0!</v>
      </c>
    </row>
    <row r="26" spans="2:22" ht="28.5" x14ac:dyDescent="0.2">
      <c r="B26" s="58" t="s">
        <v>224</v>
      </c>
      <c r="C26" s="58" t="s">
        <v>238</v>
      </c>
      <c r="D26" s="58">
        <v>1</v>
      </c>
      <c r="E26" s="58" t="str">
        <f t="shared" si="0"/>
        <v>Tralopyril</v>
      </c>
      <c r="F26" s="72">
        <v>350</v>
      </c>
      <c r="G26" s="73">
        <v>1.26</v>
      </c>
      <c r="H26" s="73">
        <v>0.16500000000000001</v>
      </c>
      <c r="I26" s="73">
        <v>1.24E-3</v>
      </c>
      <c r="J26" s="73">
        <v>1.63E-4</v>
      </c>
      <c r="K26" s="69" t="e">
        <f t="shared" si="1"/>
        <v>#DIV/0!</v>
      </c>
      <c r="L26" s="69" t="e">
        <f t="shared" si="2"/>
        <v>#DIV/0!</v>
      </c>
      <c r="M26" s="69" t="e">
        <f t="shared" si="3"/>
        <v>#DIV/0!</v>
      </c>
      <c r="N26" s="69" t="e">
        <f t="shared" si="4"/>
        <v>#DIV/0!</v>
      </c>
      <c r="O26" s="180"/>
      <c r="P26" s="180"/>
      <c r="Q26" s="180"/>
      <c r="R26" s="180"/>
      <c r="S26" s="69" t="e">
        <f t="shared" si="5"/>
        <v>#DIV/0!</v>
      </c>
      <c r="T26" s="69" t="e">
        <f t="shared" si="6"/>
        <v>#DIV/0!</v>
      </c>
      <c r="U26" s="69" t="e">
        <f t="shared" si="7"/>
        <v>#DIV/0!</v>
      </c>
      <c r="V26" s="69" t="e">
        <f t="shared" si="8"/>
        <v>#DIV/0!</v>
      </c>
    </row>
    <row r="27" spans="2:22" ht="28.5" x14ac:dyDescent="0.2">
      <c r="B27" s="58" t="s">
        <v>225</v>
      </c>
      <c r="C27" s="58" t="s">
        <v>238</v>
      </c>
      <c r="D27" s="58">
        <v>10</v>
      </c>
      <c r="E27" s="58" t="str">
        <f t="shared" si="0"/>
        <v>Tralopyril</v>
      </c>
      <c r="F27" s="72">
        <v>183</v>
      </c>
      <c r="G27" s="73">
        <v>0.44900000000000001</v>
      </c>
      <c r="H27" s="73">
        <v>5.8700000000000002E-2</v>
      </c>
      <c r="I27" s="73">
        <v>7.1000000000000002E-4</v>
      </c>
      <c r="J27" s="73">
        <v>9.2899999999999995E-5</v>
      </c>
      <c r="K27" s="69" t="e">
        <f t="shared" si="1"/>
        <v>#DIV/0!</v>
      </c>
      <c r="L27" s="69" t="e">
        <f t="shared" si="2"/>
        <v>#DIV/0!</v>
      </c>
      <c r="M27" s="69" t="e">
        <f t="shared" si="3"/>
        <v>#DIV/0!</v>
      </c>
      <c r="N27" s="69" t="e">
        <f t="shared" si="4"/>
        <v>#DIV/0!</v>
      </c>
      <c r="O27" s="180"/>
      <c r="P27" s="180"/>
      <c r="Q27" s="180"/>
      <c r="R27" s="180"/>
      <c r="S27" s="69" t="e">
        <f t="shared" si="5"/>
        <v>#DIV/0!</v>
      </c>
      <c r="T27" s="69" t="e">
        <f t="shared" si="6"/>
        <v>#DIV/0!</v>
      </c>
      <c r="U27" s="69" t="e">
        <f t="shared" si="7"/>
        <v>#DIV/0!</v>
      </c>
      <c r="V27" s="69" t="e">
        <f t="shared" si="8"/>
        <v>#DIV/0!</v>
      </c>
    </row>
    <row r="28" spans="2:22" ht="28.5" x14ac:dyDescent="0.2">
      <c r="B28" s="58" t="s">
        <v>226</v>
      </c>
      <c r="C28" s="58" t="s">
        <v>238</v>
      </c>
      <c r="D28" s="58">
        <v>11</v>
      </c>
      <c r="E28" s="58" t="str">
        <f t="shared" si="0"/>
        <v>Tralopyril</v>
      </c>
      <c r="F28" s="72">
        <v>400</v>
      </c>
      <c r="G28" s="73">
        <v>1.35</v>
      </c>
      <c r="H28" s="73">
        <v>0.17699999999999999</v>
      </c>
      <c r="I28" s="73">
        <v>1.6100000000000001E-3</v>
      </c>
      <c r="J28" s="73">
        <v>2.1100000000000001E-4</v>
      </c>
      <c r="K28" s="69" t="e">
        <f t="shared" si="1"/>
        <v>#DIV/0!</v>
      </c>
      <c r="L28" s="69" t="e">
        <f t="shared" si="2"/>
        <v>#DIV/0!</v>
      </c>
      <c r="M28" s="69" t="e">
        <f t="shared" si="3"/>
        <v>#DIV/0!</v>
      </c>
      <c r="N28" s="69" t="e">
        <f t="shared" si="4"/>
        <v>#DIV/0!</v>
      </c>
      <c r="O28" s="180"/>
      <c r="P28" s="180"/>
      <c r="Q28" s="180"/>
      <c r="R28" s="180"/>
      <c r="S28" s="69" t="e">
        <f t="shared" si="5"/>
        <v>#DIV/0!</v>
      </c>
      <c r="T28" s="69" t="e">
        <f t="shared" si="6"/>
        <v>#DIV/0!</v>
      </c>
      <c r="U28" s="69" t="e">
        <f t="shared" si="7"/>
        <v>#DIV/0!</v>
      </c>
      <c r="V28" s="69" t="e">
        <f t="shared" si="8"/>
        <v>#DIV/0!</v>
      </c>
    </row>
    <row r="29" spans="2:22" ht="28.5" x14ac:dyDescent="0.2">
      <c r="B29" s="58" t="s">
        <v>227</v>
      </c>
      <c r="C29" s="58" t="s">
        <v>238</v>
      </c>
      <c r="D29" s="58">
        <v>2</v>
      </c>
      <c r="E29" s="58" t="str">
        <f t="shared" si="0"/>
        <v>Tralopyril</v>
      </c>
      <c r="F29" s="72">
        <v>175</v>
      </c>
      <c r="G29" s="73">
        <v>1.52</v>
      </c>
      <c r="H29" s="73">
        <v>0.19900000000000001</v>
      </c>
      <c r="I29" s="73">
        <v>1.73E-3</v>
      </c>
      <c r="J29" s="73">
        <v>2.2699999999999999E-4</v>
      </c>
      <c r="K29" s="69" t="e">
        <f t="shared" si="1"/>
        <v>#DIV/0!</v>
      </c>
      <c r="L29" s="69" t="e">
        <f t="shared" si="2"/>
        <v>#DIV/0!</v>
      </c>
      <c r="M29" s="69" t="e">
        <f t="shared" si="3"/>
        <v>#DIV/0!</v>
      </c>
      <c r="N29" s="69" t="e">
        <f t="shared" si="4"/>
        <v>#DIV/0!</v>
      </c>
      <c r="O29" s="180"/>
      <c r="P29" s="180"/>
      <c r="Q29" s="180"/>
      <c r="R29" s="180"/>
      <c r="S29" s="69" t="e">
        <f t="shared" si="5"/>
        <v>#DIV/0!</v>
      </c>
      <c r="T29" s="69" t="e">
        <f t="shared" si="6"/>
        <v>#DIV/0!</v>
      </c>
      <c r="U29" s="69" t="e">
        <f t="shared" si="7"/>
        <v>#DIV/0!</v>
      </c>
      <c r="V29" s="69" t="e">
        <f t="shared" si="8"/>
        <v>#DIV/0!</v>
      </c>
    </row>
    <row r="30" spans="2:22" ht="28.5" x14ac:dyDescent="0.2">
      <c r="B30" s="58" t="s">
        <v>228</v>
      </c>
      <c r="C30" s="58" t="s">
        <v>239</v>
      </c>
      <c r="D30" s="58">
        <v>15</v>
      </c>
      <c r="E30" s="58" t="str">
        <f t="shared" si="0"/>
        <v>Tralopyril</v>
      </c>
      <c r="F30" s="72">
        <v>1288</v>
      </c>
      <c r="G30" s="73">
        <v>2.4199999999999999E-2</v>
      </c>
      <c r="H30" s="73">
        <v>3.16E-3</v>
      </c>
      <c r="I30" s="73">
        <v>1.15E-3</v>
      </c>
      <c r="J30" s="73">
        <v>1.4999999999999999E-4</v>
      </c>
      <c r="K30" s="69" t="e">
        <f t="shared" si="1"/>
        <v>#DIV/0!</v>
      </c>
      <c r="L30" s="69" t="e">
        <f t="shared" si="2"/>
        <v>#DIV/0!</v>
      </c>
      <c r="M30" s="69" t="e">
        <f t="shared" si="3"/>
        <v>#DIV/0!</v>
      </c>
      <c r="N30" s="69" t="e">
        <f t="shared" si="4"/>
        <v>#DIV/0!</v>
      </c>
      <c r="O30" s="180"/>
      <c r="P30" s="180"/>
      <c r="Q30" s="180"/>
      <c r="R30" s="180"/>
      <c r="S30" s="69" t="e">
        <f t="shared" si="5"/>
        <v>#DIV/0!</v>
      </c>
      <c r="T30" s="69" t="e">
        <f t="shared" si="6"/>
        <v>#DIV/0!</v>
      </c>
      <c r="U30" s="69" t="e">
        <f t="shared" si="7"/>
        <v>#DIV/0!</v>
      </c>
      <c r="V30" s="69" t="e">
        <f t="shared" si="8"/>
        <v>#DIV/0!</v>
      </c>
    </row>
    <row r="31" spans="2:22" ht="28.5" x14ac:dyDescent="0.2">
      <c r="B31" s="58" t="s">
        <v>229</v>
      </c>
      <c r="C31" s="58" t="s">
        <v>18</v>
      </c>
      <c r="D31" s="58">
        <v>11</v>
      </c>
      <c r="E31" s="58" t="str">
        <f t="shared" si="0"/>
        <v>Tralopyril</v>
      </c>
      <c r="F31" s="72">
        <v>366</v>
      </c>
      <c r="G31" s="73">
        <v>0.6</v>
      </c>
      <c r="H31" s="73">
        <v>7.8600000000000003E-2</v>
      </c>
      <c r="I31" s="73">
        <v>1.31E-3</v>
      </c>
      <c r="J31" s="73">
        <v>1.7200000000000001E-4</v>
      </c>
      <c r="K31" s="69" t="e">
        <f t="shared" si="1"/>
        <v>#DIV/0!</v>
      </c>
      <c r="L31" s="69" t="e">
        <f t="shared" si="2"/>
        <v>#DIV/0!</v>
      </c>
      <c r="M31" s="69" t="e">
        <f t="shared" si="3"/>
        <v>#DIV/0!</v>
      </c>
      <c r="N31" s="69" t="e">
        <f t="shared" si="4"/>
        <v>#DIV/0!</v>
      </c>
      <c r="O31" s="180"/>
      <c r="P31" s="180"/>
      <c r="Q31" s="180"/>
      <c r="R31" s="180"/>
      <c r="S31" s="69" t="e">
        <f t="shared" si="5"/>
        <v>#DIV/0!</v>
      </c>
      <c r="T31" s="69" t="e">
        <f t="shared" si="6"/>
        <v>#DIV/0!</v>
      </c>
      <c r="U31" s="69" t="e">
        <f t="shared" si="7"/>
        <v>#DIV/0!</v>
      </c>
      <c r="V31" s="69" t="e">
        <f t="shared" si="8"/>
        <v>#DIV/0!</v>
      </c>
    </row>
    <row r="32" spans="2:22" ht="28.5" x14ac:dyDescent="0.2">
      <c r="B32" s="58" t="s">
        <v>230</v>
      </c>
      <c r="C32" s="58" t="s">
        <v>18</v>
      </c>
      <c r="D32" s="58">
        <v>6</v>
      </c>
      <c r="E32" s="58" t="str">
        <f t="shared" si="0"/>
        <v>Tralopyril</v>
      </c>
      <c r="F32" s="72">
        <v>450</v>
      </c>
      <c r="G32" s="73">
        <v>0.23899999999999999</v>
      </c>
      <c r="H32" s="73">
        <v>3.1300000000000001E-2</v>
      </c>
      <c r="I32" s="73">
        <v>7.0799999999999997E-4</v>
      </c>
      <c r="J32" s="73">
        <v>9.2700000000000004E-5</v>
      </c>
      <c r="K32" s="69" t="e">
        <f t="shared" si="1"/>
        <v>#DIV/0!</v>
      </c>
      <c r="L32" s="69" t="e">
        <f t="shared" si="2"/>
        <v>#DIV/0!</v>
      </c>
      <c r="M32" s="69" t="e">
        <f t="shared" si="3"/>
        <v>#DIV/0!</v>
      </c>
      <c r="N32" s="69" t="e">
        <f t="shared" si="4"/>
        <v>#DIV/0!</v>
      </c>
      <c r="O32" s="180"/>
      <c r="P32" s="180"/>
      <c r="Q32" s="180"/>
      <c r="R32" s="180"/>
      <c r="S32" s="69" t="e">
        <f t="shared" si="5"/>
        <v>#DIV/0!</v>
      </c>
      <c r="T32" s="69" t="e">
        <f t="shared" si="6"/>
        <v>#DIV/0!</v>
      </c>
      <c r="U32" s="69" t="e">
        <f t="shared" si="7"/>
        <v>#DIV/0!</v>
      </c>
      <c r="V32" s="69" t="e">
        <f t="shared" si="8"/>
        <v>#DIV/0!</v>
      </c>
    </row>
    <row r="33" spans="2:22" ht="28.5" x14ac:dyDescent="0.2">
      <c r="B33" s="58" t="s">
        <v>231</v>
      </c>
      <c r="C33" s="58" t="s">
        <v>18</v>
      </c>
      <c r="D33" s="58">
        <v>7</v>
      </c>
      <c r="E33" s="58" t="str">
        <f t="shared" si="0"/>
        <v>Tralopyril</v>
      </c>
      <c r="F33" s="72">
        <v>285</v>
      </c>
      <c r="G33" s="73">
        <v>0.22600000000000001</v>
      </c>
      <c r="H33" s="73">
        <v>2.9600000000000001E-2</v>
      </c>
      <c r="I33" s="73">
        <v>5.2999999999999998E-4</v>
      </c>
      <c r="J33" s="73">
        <v>6.9400000000000006E-5</v>
      </c>
      <c r="K33" s="69" t="e">
        <f t="shared" si="1"/>
        <v>#DIV/0!</v>
      </c>
      <c r="L33" s="69" t="e">
        <f t="shared" si="2"/>
        <v>#DIV/0!</v>
      </c>
      <c r="M33" s="69" t="e">
        <f t="shared" si="3"/>
        <v>#DIV/0!</v>
      </c>
      <c r="N33" s="69" t="e">
        <f t="shared" si="4"/>
        <v>#DIV/0!</v>
      </c>
      <c r="O33" s="180"/>
      <c r="P33" s="180"/>
      <c r="Q33" s="180"/>
      <c r="R33" s="180"/>
      <c r="S33" s="69" t="e">
        <f t="shared" si="5"/>
        <v>#DIV/0!</v>
      </c>
      <c r="T33" s="69" t="e">
        <f t="shared" si="6"/>
        <v>#DIV/0!</v>
      </c>
      <c r="U33" s="69" t="e">
        <f t="shared" si="7"/>
        <v>#DIV/0!</v>
      </c>
      <c r="V33" s="69" t="e">
        <f t="shared" si="8"/>
        <v>#DIV/0!</v>
      </c>
    </row>
    <row r="34" spans="2:22" ht="14.25" x14ac:dyDescent="0.2">
      <c r="B34" s="58" t="s">
        <v>232</v>
      </c>
      <c r="C34" s="58" t="s">
        <v>18</v>
      </c>
      <c r="D34" s="58">
        <v>9</v>
      </c>
      <c r="E34" s="58" t="str">
        <f t="shared" si="0"/>
        <v>Tralopyril</v>
      </c>
      <c r="F34" s="72">
        <v>150</v>
      </c>
      <c r="G34" s="73">
        <v>0.95099999999999996</v>
      </c>
      <c r="H34" s="73">
        <v>0.124</v>
      </c>
      <c r="I34" s="73">
        <v>3.0699999999999998E-4</v>
      </c>
      <c r="J34" s="73">
        <v>4.0200000000000001E-5</v>
      </c>
      <c r="K34" s="69" t="e">
        <f t="shared" si="1"/>
        <v>#DIV/0!</v>
      </c>
      <c r="L34" s="69" t="e">
        <f t="shared" si="2"/>
        <v>#DIV/0!</v>
      </c>
      <c r="M34" s="69" t="e">
        <f t="shared" si="3"/>
        <v>#DIV/0!</v>
      </c>
      <c r="N34" s="69" t="e">
        <f t="shared" si="4"/>
        <v>#DIV/0!</v>
      </c>
      <c r="O34" s="180"/>
      <c r="P34" s="180"/>
      <c r="Q34" s="180"/>
      <c r="R34" s="180"/>
      <c r="S34" s="69" t="e">
        <f t="shared" si="5"/>
        <v>#DIV/0!</v>
      </c>
      <c r="T34" s="69" t="e">
        <f t="shared" si="6"/>
        <v>#DIV/0!</v>
      </c>
      <c r="U34" s="69" t="e">
        <f t="shared" si="7"/>
        <v>#DIV/0!</v>
      </c>
      <c r="V34" s="69" t="e">
        <f t="shared" si="8"/>
        <v>#DIV/0!</v>
      </c>
    </row>
    <row r="35" spans="2:22" ht="14.25" x14ac:dyDescent="0.2">
      <c r="B35" s="58" t="s">
        <v>233</v>
      </c>
      <c r="C35" s="58" t="s">
        <v>238</v>
      </c>
      <c r="D35" s="58">
        <v>3</v>
      </c>
      <c r="E35" s="58" t="str">
        <f t="shared" si="0"/>
        <v>Tralopyril</v>
      </c>
      <c r="F35" s="72">
        <v>260</v>
      </c>
      <c r="G35" s="73">
        <v>8.4199999999999997E-2</v>
      </c>
      <c r="H35" s="73">
        <v>1.0999999999999999E-2</v>
      </c>
      <c r="I35" s="73">
        <v>2.1099999999999999E-3</v>
      </c>
      <c r="J35" s="73">
        <v>2.7599999999999999E-4</v>
      </c>
      <c r="K35" s="69" t="e">
        <f t="shared" si="1"/>
        <v>#DIV/0!</v>
      </c>
      <c r="L35" s="69" t="e">
        <f t="shared" si="2"/>
        <v>#DIV/0!</v>
      </c>
      <c r="M35" s="69" t="e">
        <f t="shared" si="3"/>
        <v>#DIV/0!</v>
      </c>
      <c r="N35" s="69" t="e">
        <f t="shared" si="4"/>
        <v>#DIV/0!</v>
      </c>
      <c r="O35" s="180"/>
      <c r="P35" s="180"/>
      <c r="Q35" s="180"/>
      <c r="R35" s="180"/>
      <c r="S35" s="69" t="e">
        <f t="shared" si="5"/>
        <v>#DIV/0!</v>
      </c>
      <c r="T35" s="69" t="e">
        <f t="shared" si="6"/>
        <v>#DIV/0!</v>
      </c>
      <c r="U35" s="69" t="e">
        <f t="shared" si="7"/>
        <v>#DIV/0!</v>
      </c>
      <c r="V35" s="69" t="e">
        <f t="shared" si="8"/>
        <v>#DIV/0!</v>
      </c>
    </row>
    <row r="36" spans="2:22" ht="14.25" x14ac:dyDescent="0.2">
      <c r="B36" s="58" t="s">
        <v>234</v>
      </c>
      <c r="C36" s="58" t="s">
        <v>239</v>
      </c>
      <c r="D36" s="58">
        <v>3</v>
      </c>
      <c r="E36" s="58" t="str">
        <f t="shared" si="0"/>
        <v>Tralopyril</v>
      </c>
      <c r="F36" s="72">
        <v>435</v>
      </c>
      <c r="G36" s="73">
        <v>8.5099999999999995E-2</v>
      </c>
      <c r="H36" s="73">
        <v>1.11E-2</v>
      </c>
      <c r="I36" s="73">
        <v>3.5500000000000001E-4</v>
      </c>
      <c r="J36" s="73">
        <v>4.6499999999999999E-5</v>
      </c>
      <c r="K36" s="69" t="e">
        <f t="shared" si="1"/>
        <v>#DIV/0!</v>
      </c>
      <c r="L36" s="69" t="e">
        <f t="shared" si="2"/>
        <v>#DIV/0!</v>
      </c>
      <c r="M36" s="69" t="e">
        <f t="shared" si="3"/>
        <v>#DIV/0!</v>
      </c>
      <c r="N36" s="69" t="e">
        <f t="shared" si="4"/>
        <v>#DIV/0!</v>
      </c>
      <c r="O36" s="180"/>
      <c r="P36" s="180"/>
      <c r="Q36" s="180"/>
      <c r="R36" s="180"/>
      <c r="S36" s="69" t="e">
        <f t="shared" si="5"/>
        <v>#DIV/0!</v>
      </c>
      <c r="T36" s="69" t="e">
        <f t="shared" si="6"/>
        <v>#DIV/0!</v>
      </c>
      <c r="U36" s="69" t="e">
        <f t="shared" si="7"/>
        <v>#DIV/0!</v>
      </c>
      <c r="V36" s="69" t="e">
        <f t="shared" si="8"/>
        <v>#DIV/0!</v>
      </c>
    </row>
    <row r="37" spans="2:22" x14ac:dyDescent="0.2">
      <c r="B37" s="177" t="s">
        <v>120</v>
      </c>
      <c r="C37" s="177"/>
      <c r="D37" s="177"/>
      <c r="E37" s="177"/>
      <c r="F37" s="71"/>
      <c r="G37" s="71"/>
      <c r="H37" s="71"/>
      <c r="I37" s="71"/>
      <c r="J37" s="71"/>
      <c r="K37" s="89" t="e">
        <f>MAX(K20:K36)</f>
        <v>#DIV/0!</v>
      </c>
      <c r="L37" s="89" t="e">
        <f t="shared" ref="L37:V37" si="9">MAX(L20:L36)</f>
        <v>#DIV/0!</v>
      </c>
      <c r="M37" s="89" t="e">
        <f t="shared" si="9"/>
        <v>#DIV/0!</v>
      </c>
      <c r="N37" s="89" t="e">
        <f t="shared" si="9"/>
        <v>#DIV/0!</v>
      </c>
      <c r="O37" s="89"/>
      <c r="P37" s="89"/>
      <c r="Q37" s="89"/>
      <c r="R37" s="89"/>
      <c r="S37" s="89" t="e">
        <f t="shared" si="9"/>
        <v>#DIV/0!</v>
      </c>
      <c r="T37" s="89" t="e">
        <f t="shared" si="9"/>
        <v>#DIV/0!</v>
      </c>
      <c r="U37" s="89" t="e">
        <f t="shared" si="9"/>
        <v>#DIV/0!</v>
      </c>
      <c r="V37" s="89" t="e">
        <f t="shared" si="9"/>
        <v>#DIV/0!</v>
      </c>
    </row>
    <row r="38" spans="2:22" x14ac:dyDescent="0.2">
      <c r="B38" s="177" t="s">
        <v>121</v>
      </c>
      <c r="C38" s="177"/>
      <c r="D38" s="177"/>
      <c r="E38" s="177"/>
      <c r="F38" s="71"/>
      <c r="G38" s="71"/>
      <c r="H38" s="71"/>
      <c r="I38" s="71"/>
      <c r="J38" s="71"/>
      <c r="K38" s="89" t="e">
        <f>MIN(K20:K36)</f>
        <v>#DIV/0!</v>
      </c>
      <c r="L38" s="89" t="e">
        <f t="shared" ref="L38:V38" si="10">MIN(L20:L36)</f>
        <v>#DIV/0!</v>
      </c>
      <c r="M38" s="89" t="e">
        <f t="shared" si="10"/>
        <v>#DIV/0!</v>
      </c>
      <c r="N38" s="89" t="e">
        <f t="shared" si="10"/>
        <v>#DIV/0!</v>
      </c>
      <c r="O38" s="89"/>
      <c r="P38" s="89"/>
      <c r="Q38" s="89"/>
      <c r="R38" s="89"/>
      <c r="S38" s="89" t="e">
        <f t="shared" si="10"/>
        <v>#DIV/0!</v>
      </c>
      <c r="T38" s="89" t="e">
        <f t="shared" si="10"/>
        <v>#DIV/0!</v>
      </c>
      <c r="U38" s="89" t="e">
        <f t="shared" si="10"/>
        <v>#DIV/0!</v>
      </c>
      <c r="V38" s="89" t="e">
        <f t="shared" si="10"/>
        <v>#DIV/0!</v>
      </c>
    </row>
    <row r="39" spans="2:22" x14ac:dyDescent="0.2">
      <c r="B39" s="24"/>
      <c r="C39" s="24"/>
      <c r="D39" s="24"/>
      <c r="E39" s="114" t="s">
        <v>292</v>
      </c>
      <c r="F39" s="24"/>
      <c r="G39" s="24"/>
      <c r="H39" s="24"/>
      <c r="I39" s="24"/>
      <c r="J39" s="24"/>
      <c r="K39" s="96" t="e">
        <f>_xlfn.PERCENTILE.INC(K$20:K$36,0.9)</f>
        <v>#DIV/0!</v>
      </c>
      <c r="L39" s="96" t="e">
        <f t="shared" ref="L39:V39" si="11">_xlfn.PERCENTILE.INC(L$20:L$36,0.9)</f>
        <v>#DIV/0!</v>
      </c>
      <c r="M39" s="96" t="e">
        <f t="shared" si="11"/>
        <v>#DIV/0!</v>
      </c>
      <c r="N39" s="96" t="e">
        <f t="shared" si="11"/>
        <v>#DIV/0!</v>
      </c>
      <c r="O39" s="96"/>
      <c r="P39" s="96"/>
      <c r="Q39" s="96"/>
      <c r="R39" s="96"/>
      <c r="S39" s="96" t="e">
        <f t="shared" si="11"/>
        <v>#DIV/0!</v>
      </c>
      <c r="T39" s="96" t="e">
        <f t="shared" si="11"/>
        <v>#DIV/0!</v>
      </c>
      <c r="U39" s="96" t="e">
        <f t="shared" si="11"/>
        <v>#DIV/0!</v>
      </c>
      <c r="V39" s="96" t="e">
        <f t="shared" si="11"/>
        <v>#DIV/0!</v>
      </c>
    </row>
    <row r="40" spans="2:22" x14ac:dyDescent="0.2">
      <c r="B40" s="24"/>
      <c r="C40" s="24"/>
      <c r="D40" s="24"/>
      <c r="E40" s="114" t="s">
        <v>293</v>
      </c>
      <c r="F40" s="24"/>
      <c r="G40" s="24"/>
      <c r="H40" s="24"/>
      <c r="I40" s="24"/>
      <c r="J40" s="24"/>
      <c r="K40" s="96" t="e">
        <f>_xlfn.PERCENTILE.INC(K$20:K$36,0.8)</f>
        <v>#DIV/0!</v>
      </c>
      <c r="L40" s="96" t="e">
        <f t="shared" ref="L40:V40" si="12">_xlfn.PERCENTILE.INC(L$20:L$36,0.8)</f>
        <v>#DIV/0!</v>
      </c>
      <c r="M40" s="96" t="e">
        <f t="shared" si="12"/>
        <v>#DIV/0!</v>
      </c>
      <c r="N40" s="96" t="e">
        <f t="shared" si="12"/>
        <v>#DIV/0!</v>
      </c>
      <c r="O40" s="96"/>
      <c r="P40" s="96"/>
      <c r="Q40" s="96"/>
      <c r="R40" s="96"/>
      <c r="S40" s="96" t="e">
        <f t="shared" si="12"/>
        <v>#DIV/0!</v>
      </c>
      <c r="T40" s="96" t="e">
        <f t="shared" si="12"/>
        <v>#DIV/0!</v>
      </c>
      <c r="U40" s="96" t="e">
        <f t="shared" si="12"/>
        <v>#DIV/0!</v>
      </c>
      <c r="V40" s="96" t="e">
        <f t="shared" si="12"/>
        <v>#DIV/0!</v>
      </c>
    </row>
    <row r="41" spans="2:22" x14ac:dyDescent="0.2">
      <c r="B41" s="24"/>
      <c r="C41" s="24"/>
      <c r="D41" s="24"/>
      <c r="E41" s="114" t="s">
        <v>294</v>
      </c>
      <c r="F41" s="24"/>
      <c r="G41" s="24"/>
      <c r="H41" s="24"/>
      <c r="I41" s="24"/>
      <c r="J41" s="24"/>
      <c r="K41" s="96" t="e">
        <f>_xlfn.PERCENTILE.INC(K$20:K$36,0.75)</f>
        <v>#DIV/0!</v>
      </c>
      <c r="L41" s="96" t="e">
        <f t="shared" ref="L41:V41" si="13">_xlfn.PERCENTILE.INC(L$20:L$36,0.75)</f>
        <v>#DIV/0!</v>
      </c>
      <c r="M41" s="96" t="e">
        <f t="shared" si="13"/>
        <v>#DIV/0!</v>
      </c>
      <c r="N41" s="96" t="e">
        <f t="shared" si="13"/>
        <v>#DIV/0!</v>
      </c>
      <c r="O41" s="96"/>
      <c r="P41" s="96"/>
      <c r="Q41" s="96"/>
      <c r="R41" s="96"/>
      <c r="S41" s="96" t="e">
        <f t="shared" si="13"/>
        <v>#DIV/0!</v>
      </c>
      <c r="T41" s="96" t="e">
        <f t="shared" si="13"/>
        <v>#DIV/0!</v>
      </c>
      <c r="U41" s="96" t="e">
        <f t="shared" si="13"/>
        <v>#DIV/0!</v>
      </c>
      <c r="V41" s="96" t="e">
        <f t="shared" si="13"/>
        <v>#DIV/0!</v>
      </c>
    </row>
    <row r="42" spans="2:22" x14ac:dyDescent="0.2">
      <c r="B42" s="24"/>
      <c r="C42" s="24"/>
      <c r="D42" s="24"/>
      <c r="E42" s="114" t="s">
        <v>295</v>
      </c>
      <c r="F42" s="24"/>
      <c r="G42" s="24"/>
      <c r="H42" s="24"/>
      <c r="I42" s="24"/>
      <c r="J42" s="24"/>
      <c r="K42" s="96" t="e">
        <f>_xlfn.PERCENTILE.INC(K$20:K$36,0.5)</f>
        <v>#DIV/0!</v>
      </c>
      <c r="L42" s="96" t="e">
        <f t="shared" ref="L42:V42" si="14">_xlfn.PERCENTILE.INC(L$20:L$36,0.5)</f>
        <v>#DIV/0!</v>
      </c>
      <c r="M42" s="96" t="e">
        <f t="shared" si="14"/>
        <v>#DIV/0!</v>
      </c>
      <c r="N42" s="96" t="e">
        <f t="shared" si="14"/>
        <v>#DIV/0!</v>
      </c>
      <c r="O42" s="96"/>
      <c r="P42" s="96"/>
      <c r="Q42" s="96"/>
      <c r="R42" s="96"/>
      <c r="S42" s="96" t="e">
        <f t="shared" si="14"/>
        <v>#DIV/0!</v>
      </c>
      <c r="T42" s="96" t="e">
        <f t="shared" si="14"/>
        <v>#DIV/0!</v>
      </c>
      <c r="U42" s="96" t="e">
        <f t="shared" si="14"/>
        <v>#DIV/0!</v>
      </c>
      <c r="V42" s="96" t="e">
        <f t="shared" si="14"/>
        <v>#DIV/0!</v>
      </c>
    </row>
    <row r="43" spans="2:22" x14ac:dyDescent="0.2">
      <c r="B43" s="24"/>
      <c r="C43" s="24"/>
      <c r="D43" s="24"/>
      <c r="E43" s="114" t="s">
        <v>296</v>
      </c>
      <c r="F43" s="24"/>
      <c r="G43" s="24"/>
      <c r="H43" s="24"/>
      <c r="I43" s="24"/>
      <c r="J43" s="24"/>
      <c r="K43" s="96" t="e">
        <f>_xlfn.PERCENTILE.INC(K$20:K$36,0.25)</f>
        <v>#DIV/0!</v>
      </c>
      <c r="L43" s="96" t="e">
        <f t="shared" ref="L43:V43" si="15">_xlfn.PERCENTILE.INC(L$20:L$36,0.25)</f>
        <v>#DIV/0!</v>
      </c>
      <c r="M43" s="96" t="e">
        <f t="shared" si="15"/>
        <v>#DIV/0!</v>
      </c>
      <c r="N43" s="96" t="e">
        <f t="shared" si="15"/>
        <v>#DIV/0!</v>
      </c>
      <c r="O43" s="96"/>
      <c r="P43" s="96"/>
      <c r="Q43" s="96"/>
      <c r="R43" s="96"/>
      <c r="S43" s="96" t="e">
        <f t="shared" si="15"/>
        <v>#DIV/0!</v>
      </c>
      <c r="T43" s="96" t="e">
        <f t="shared" si="15"/>
        <v>#DIV/0!</v>
      </c>
      <c r="U43" s="96" t="e">
        <f t="shared" si="15"/>
        <v>#DIV/0!</v>
      </c>
      <c r="V43" s="96" t="e">
        <f t="shared" si="15"/>
        <v>#DIV/0!</v>
      </c>
    </row>
    <row r="44" spans="2:22" x14ac:dyDescent="0.2">
      <c r="B44" s="24"/>
      <c r="C44" s="24"/>
      <c r="D44" s="24"/>
      <c r="E44" s="114" t="s">
        <v>297</v>
      </c>
      <c r="F44" s="24"/>
      <c r="G44" s="24"/>
      <c r="H44" s="24"/>
      <c r="I44" s="24"/>
      <c r="J44" s="24"/>
      <c r="K44" s="96" t="e">
        <f>_xlfn.PERCENTILE.INC(K$20:K$36,0.1)</f>
        <v>#DIV/0!</v>
      </c>
      <c r="L44" s="96" t="e">
        <f t="shared" ref="L44:V44" si="16">_xlfn.PERCENTILE.INC(L$20:L$36,0.1)</f>
        <v>#DIV/0!</v>
      </c>
      <c r="M44" s="96" t="e">
        <f t="shared" si="16"/>
        <v>#DIV/0!</v>
      </c>
      <c r="N44" s="96" t="e">
        <f t="shared" si="16"/>
        <v>#DIV/0!</v>
      </c>
      <c r="O44" s="96"/>
      <c r="P44" s="96"/>
      <c r="Q44" s="96"/>
      <c r="R44" s="96"/>
      <c r="S44" s="96" t="e">
        <f t="shared" si="16"/>
        <v>#DIV/0!</v>
      </c>
      <c r="T44" s="96" t="e">
        <f t="shared" si="16"/>
        <v>#DIV/0!</v>
      </c>
      <c r="U44" s="96" t="e">
        <f t="shared" si="16"/>
        <v>#DIV/0!</v>
      </c>
      <c r="V44" s="96"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election activeCell="G10" sqref="G10"/>
    </sheetView>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1" customFormat="1" x14ac:dyDescent="0.2"/>
    <row r="2" spans="2:20" s="131" customFormat="1" ht="18" x14ac:dyDescent="0.25">
      <c r="B2" s="143" t="s">
        <v>306</v>
      </c>
      <c r="C2" s="143"/>
      <c r="D2" s="143"/>
      <c r="E2" s="143"/>
      <c r="F2" s="143"/>
      <c r="G2" s="143"/>
      <c r="H2" s="143"/>
      <c r="I2" s="143"/>
      <c r="J2" s="143"/>
      <c r="K2" s="143"/>
      <c r="L2" s="143"/>
      <c r="M2" s="143"/>
      <c r="N2" s="143"/>
      <c r="O2" s="143"/>
      <c r="P2" s="143"/>
      <c r="Q2" s="143"/>
      <c r="R2" s="143"/>
      <c r="S2" s="143"/>
      <c r="T2" s="143"/>
    </row>
    <row r="4" spans="2:20" ht="21" thickBot="1" x14ac:dyDescent="0.35">
      <c r="B4" s="176" t="s">
        <v>301</v>
      </c>
      <c r="C4" s="176"/>
      <c r="D4" s="176"/>
      <c r="E4" s="176"/>
      <c r="F4" s="176"/>
      <c r="G4" s="176"/>
      <c r="H4" s="176"/>
      <c r="I4" s="176"/>
      <c r="J4" s="176"/>
      <c r="K4" s="176"/>
      <c r="L4" s="176"/>
      <c r="M4" s="176"/>
      <c r="N4" s="176"/>
      <c r="O4" s="176"/>
      <c r="P4" s="176"/>
      <c r="Q4" s="176"/>
      <c r="R4" s="176"/>
    </row>
    <row r="5" spans="2:20" ht="13.5" thickTop="1" x14ac:dyDescent="0.2">
      <c r="B5" s="3"/>
      <c r="C5" s="3"/>
      <c r="D5" s="3"/>
      <c r="E5" s="3"/>
      <c r="F5" s="3"/>
      <c r="G5" s="3"/>
      <c r="H5" s="3"/>
      <c r="I5" s="3"/>
      <c r="J5" s="3"/>
      <c r="K5" s="3"/>
      <c r="L5" s="3"/>
      <c r="M5" s="3"/>
      <c r="N5" s="3"/>
      <c r="O5" s="3"/>
      <c r="P5" s="3"/>
      <c r="Q5" s="3"/>
      <c r="R5" s="3"/>
    </row>
    <row r="6" spans="2:20" ht="18" thickBot="1" x14ac:dyDescent="0.35">
      <c r="B6" s="179" t="s">
        <v>160</v>
      </c>
      <c r="C6" s="179"/>
      <c r="D6" s="179"/>
      <c r="E6" s="179"/>
      <c r="F6" s="179"/>
      <c r="G6" s="179"/>
      <c r="H6" s="179"/>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236</v>
      </c>
      <c r="C8" s="3"/>
      <c r="D8" s="3"/>
      <c r="E8" s="3"/>
      <c r="F8" s="3"/>
      <c r="G8" s="68">
        <f>Leaching_MAMPEC</f>
        <v>2.5</v>
      </c>
      <c r="H8" s="35" t="s">
        <v>155</v>
      </c>
      <c r="I8" s="3"/>
      <c r="J8" s="131" t="s">
        <v>307</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335</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79" t="s">
        <v>235</v>
      </c>
      <c r="C12" s="179"/>
      <c r="D12" s="179"/>
      <c r="E12" s="179"/>
      <c r="F12" s="179"/>
      <c r="G12" s="179"/>
      <c r="H12" s="179"/>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254</v>
      </c>
      <c r="C14" s="3"/>
      <c r="D14" s="3"/>
      <c r="E14" s="3"/>
      <c r="F14" s="3"/>
      <c r="G14" s="75">
        <f>Application_MAMPEC</f>
        <v>0.9</v>
      </c>
      <c r="H14" s="3"/>
      <c r="I14" s="3"/>
      <c r="J14" s="131" t="s">
        <v>307</v>
      </c>
      <c r="K14" s="3"/>
      <c r="L14" s="3"/>
      <c r="M14" s="3"/>
      <c r="N14" s="3"/>
      <c r="O14" s="3"/>
      <c r="P14" s="3"/>
      <c r="Q14" s="3"/>
      <c r="R14" s="3"/>
    </row>
    <row r="15" spans="2:20" x14ac:dyDescent="0.2">
      <c r="B15" s="3" t="s">
        <v>237</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6" t="s">
        <v>303</v>
      </c>
      <c r="C18" s="126"/>
      <c r="D18" s="126"/>
      <c r="E18" s="126"/>
      <c r="F18" s="126"/>
      <c r="G18" s="126"/>
      <c r="H18" s="126"/>
      <c r="I18" s="126"/>
      <c r="J18" s="126"/>
      <c r="K18" s="126"/>
      <c r="L18" s="126"/>
      <c r="M18" s="126"/>
      <c r="N18" s="126"/>
      <c r="O18" s="126"/>
      <c r="P18" s="126"/>
      <c r="Q18" s="126"/>
      <c r="R18" s="126"/>
      <c r="S18" s="126"/>
      <c r="T18" s="126"/>
      <c r="U18" s="125"/>
      <c r="V18" s="125"/>
    </row>
    <row r="19" spans="2:22" ht="128.25" x14ac:dyDescent="0.2">
      <c r="B19" s="18" t="s">
        <v>10</v>
      </c>
      <c r="C19" s="18" t="s">
        <v>12</v>
      </c>
      <c r="D19" s="18" t="s">
        <v>255</v>
      </c>
      <c r="E19" s="20" t="s">
        <v>256</v>
      </c>
      <c r="F19" s="20" t="s">
        <v>268</v>
      </c>
      <c r="G19" s="20" t="s">
        <v>257</v>
      </c>
      <c r="H19" s="20" t="s">
        <v>258</v>
      </c>
      <c r="I19" s="18" t="s">
        <v>244</v>
      </c>
      <c r="J19" s="18" t="s">
        <v>313</v>
      </c>
      <c r="K19" s="18" t="s">
        <v>314</v>
      </c>
      <c r="L19" s="18" t="s">
        <v>315</v>
      </c>
      <c r="M19" s="18" t="s">
        <v>245</v>
      </c>
      <c r="N19" s="18" t="s">
        <v>246</v>
      </c>
      <c r="O19" s="18" t="s">
        <v>247</v>
      </c>
      <c r="P19" s="18" t="s">
        <v>248</v>
      </c>
      <c r="Q19" s="18" t="s">
        <v>170</v>
      </c>
      <c r="R19" s="18" t="s">
        <v>316</v>
      </c>
      <c r="S19" s="18" t="s">
        <v>317</v>
      </c>
      <c r="T19" s="18" t="s">
        <v>318</v>
      </c>
    </row>
    <row r="20" spans="2:22" ht="14.25" x14ac:dyDescent="0.2">
      <c r="B20" s="116" t="s">
        <v>298</v>
      </c>
      <c r="C20" s="116" t="str">
        <f>Compound_Name</f>
        <v>Tralopyril</v>
      </c>
      <c r="D20" s="116">
        <v>276</v>
      </c>
      <c r="E20" s="73">
        <v>8.2500000000000004E-2</v>
      </c>
      <c r="F20" s="73">
        <v>1.0800000000000001E-2</v>
      </c>
      <c r="G20" s="73">
        <v>6.8199999999999999E-4</v>
      </c>
      <c r="H20" s="73">
        <v>8.92E-5</v>
      </c>
      <c r="I20" s="69" t="e">
        <f>((E20/100)*$D$20)*(Leaching_Conversion_Factor_OECD*Application_Conversion_Factor)+Background_SW_OECD</f>
        <v>#DIV/0!</v>
      </c>
      <c r="J20" s="69" t="e">
        <f>((F20/100)*$D$20)*(Leaching_Conversion_Factor_OECD*Application_Conversion_Factor)+Background_Sed_OECD</f>
        <v>#DIV/0!</v>
      </c>
      <c r="K20" s="69" t="e">
        <f>((G20/100)*$D$20)*(Leaching_Conversion_Factor_OECD*Application_Conversion_Factor)+Background_SW_OECD</f>
        <v>#DIV/0!</v>
      </c>
      <c r="L20" s="69" t="e">
        <f>((H20/100)*$D$20)*(Leaching_Conversion_Factor_OECD*Application_Conversion_Factor)+Background_Sed_OECD</f>
        <v>#DIV/0!</v>
      </c>
      <c r="M20" s="116">
        <f>PNEC_Aquatic_Inside</f>
        <v>1.6999999999999999E-3</v>
      </c>
      <c r="N20" s="116">
        <f>PNEC_Sediment_Inside</f>
        <v>7.9000000000000001E-4</v>
      </c>
      <c r="O20" s="116">
        <f>PNEC_Aquatic_Surrounding</f>
        <v>1.6999999999999999E-3</v>
      </c>
      <c r="P20" s="69">
        <f>PNEC_Sediment_Surrounding</f>
        <v>7.9000000000000001E-4</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82"/>
  <sheetViews>
    <sheetView zoomScale="70" zoomScaleNormal="70" workbookViewId="0"/>
  </sheetViews>
  <sheetFormatPr defaultRowHeight="12.75" x14ac:dyDescent="0.2"/>
  <cols>
    <col min="1" max="1" width="9" style="3"/>
    <col min="2" max="2" width="146" style="26" customWidth="1"/>
    <col min="3" max="16384" width="9" style="3"/>
  </cols>
  <sheetData>
    <row r="2" spans="2:13" ht="18" x14ac:dyDescent="0.25">
      <c r="B2" s="137" t="s">
        <v>306</v>
      </c>
    </row>
    <row r="4" spans="2:13" ht="21" thickBot="1" x14ac:dyDescent="0.35">
      <c r="B4" s="139" t="s">
        <v>319</v>
      </c>
      <c r="C4" s="138"/>
      <c r="D4" s="138"/>
      <c r="E4" s="138"/>
      <c r="F4" s="138"/>
      <c r="G4" s="138"/>
      <c r="H4" s="138"/>
      <c r="I4" s="138"/>
      <c r="J4" s="138"/>
      <c r="K4" s="138"/>
      <c r="L4" s="138"/>
      <c r="M4" s="138"/>
    </row>
    <row r="5" spans="2:13" ht="21" thickTop="1" thickBot="1" x14ac:dyDescent="0.35">
      <c r="B5" s="140" t="s">
        <v>285</v>
      </c>
      <c r="C5" s="138"/>
    </row>
    <row r="6" spans="2:13" ht="13.5" thickTop="1" x14ac:dyDescent="0.2"/>
    <row r="7" spans="2:13" x14ac:dyDescent="0.2">
      <c r="C7" s="26"/>
      <c r="D7" s="26"/>
      <c r="E7" s="26"/>
      <c r="F7" s="26"/>
      <c r="G7" s="26"/>
      <c r="H7" s="26"/>
      <c r="I7" s="26"/>
      <c r="J7" s="26"/>
      <c r="K7" s="26"/>
      <c r="L7" s="26"/>
      <c r="M7" s="26"/>
    </row>
    <row r="8" spans="2:13" ht="38.25" x14ac:dyDescent="0.2">
      <c r="B8" s="26" t="s">
        <v>320</v>
      </c>
    </row>
    <row r="10" spans="2:13" x14ac:dyDescent="0.2">
      <c r="B10" s="138" t="s">
        <v>321</v>
      </c>
    </row>
    <row r="12" spans="2:13" ht="25.5" x14ac:dyDescent="0.2">
      <c r="B12" s="26" t="s">
        <v>322</v>
      </c>
    </row>
    <row r="14" spans="2:13" x14ac:dyDescent="0.2">
      <c r="B14" s="26" t="s">
        <v>323</v>
      </c>
    </row>
    <row r="16" spans="2:13" ht="38.25" x14ac:dyDescent="0.2">
      <c r="B16" s="26" t="s">
        <v>337</v>
      </c>
    </row>
    <row r="18" spans="2:2" ht="38.25" x14ac:dyDescent="0.2">
      <c r="B18" s="26" t="s">
        <v>324</v>
      </c>
    </row>
    <row r="20" spans="2:2" ht="38.25" x14ac:dyDescent="0.2">
      <c r="B20" s="26" t="s">
        <v>325</v>
      </c>
    </row>
    <row r="22" spans="2:2" ht="38.25" x14ac:dyDescent="0.2">
      <c r="B22" s="26" t="s">
        <v>326</v>
      </c>
    </row>
    <row r="24" spans="2:2" ht="38.25" x14ac:dyDescent="0.2">
      <c r="B24" s="26" t="s">
        <v>327</v>
      </c>
    </row>
    <row r="26" spans="2:2" ht="38.25" x14ac:dyDescent="0.2">
      <c r="B26" s="26" t="s">
        <v>328</v>
      </c>
    </row>
    <row r="28" spans="2:2" ht="25.5" x14ac:dyDescent="0.2">
      <c r="B28" s="26" t="s">
        <v>329</v>
      </c>
    </row>
    <row r="30" spans="2:2" ht="25.5" x14ac:dyDescent="0.2">
      <c r="B30" s="26" t="s">
        <v>330</v>
      </c>
    </row>
    <row r="32" spans="2:2" ht="25.5" x14ac:dyDescent="0.2">
      <c r="B32" s="26" t="s">
        <v>331</v>
      </c>
    </row>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election activeCell="B14" sqref="B14"/>
    </sheetView>
  </sheetViews>
  <sheetFormatPr defaultRowHeight="12.75" x14ac:dyDescent="0.2"/>
  <cols>
    <col min="1" max="1" width="9" style="3"/>
    <col min="2" max="2" width="64.375" style="3" customWidth="1"/>
    <col min="3" max="16384" width="9" style="3"/>
  </cols>
  <sheetData>
    <row r="2" spans="2:17" ht="18" x14ac:dyDescent="0.25">
      <c r="B2" s="143" t="s">
        <v>306</v>
      </c>
      <c r="C2" s="143"/>
      <c r="D2" s="143"/>
    </row>
    <row r="4" spans="2:17" ht="66.75" customHeight="1" thickBot="1" x14ac:dyDescent="0.25">
      <c r="B4" s="112" t="s">
        <v>301</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7" t="s">
        <v>284</v>
      </c>
      <c r="C8" s="108"/>
      <c r="D8" s="10"/>
      <c r="E8" s="10"/>
      <c r="F8" s="10"/>
      <c r="G8" s="10"/>
      <c r="H8" s="10"/>
      <c r="I8" s="10"/>
      <c r="J8" s="10"/>
      <c r="K8" s="10"/>
      <c r="L8" s="10"/>
      <c r="M8" s="10"/>
      <c r="N8" s="10"/>
      <c r="O8" s="10"/>
      <c r="P8" s="10"/>
    </row>
    <row r="9" spans="2:17" x14ac:dyDescent="0.2">
      <c r="B9" s="107"/>
      <c r="C9" s="108"/>
      <c r="D9" s="10"/>
      <c r="E9" s="10"/>
      <c r="F9" s="10"/>
      <c r="G9" s="10"/>
      <c r="H9" s="10"/>
      <c r="I9" s="10"/>
      <c r="J9" s="10"/>
      <c r="K9" s="10"/>
      <c r="L9" s="10"/>
      <c r="M9" s="10"/>
      <c r="N9" s="10"/>
      <c r="O9" s="10"/>
      <c r="P9" s="10"/>
    </row>
    <row r="10" spans="2:17" x14ac:dyDescent="0.2">
      <c r="B10" s="108" t="s">
        <v>285</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0" t="s">
        <v>286</v>
      </c>
      <c r="C12" s="109"/>
      <c r="D12" s="109"/>
      <c r="E12" s="109"/>
      <c r="F12" s="109"/>
      <c r="G12" s="109"/>
      <c r="H12" s="109"/>
      <c r="I12" s="109"/>
      <c r="J12" s="109"/>
      <c r="K12" s="109"/>
      <c r="L12" s="109"/>
      <c r="M12" s="109"/>
      <c r="N12" s="109"/>
      <c r="O12" s="109"/>
      <c r="P12" s="109"/>
    </row>
    <row r="13" spans="2:17" ht="15" x14ac:dyDescent="0.2">
      <c r="B13" s="2"/>
      <c r="C13" s="11"/>
      <c r="D13" s="11"/>
      <c r="E13" s="11"/>
      <c r="F13" s="11"/>
      <c r="G13" s="11"/>
      <c r="H13" s="11"/>
      <c r="I13" s="11"/>
      <c r="J13" s="11"/>
      <c r="K13" s="11"/>
      <c r="L13" s="11"/>
      <c r="M13" s="11"/>
      <c r="N13" s="11"/>
      <c r="O13" s="11"/>
      <c r="P13" s="11"/>
    </row>
    <row r="14" spans="2:17" ht="15" x14ac:dyDescent="0.2">
      <c r="B14" s="108" t="s">
        <v>310</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0" t="s">
        <v>287</v>
      </c>
      <c r="C16" s="109"/>
      <c r="D16" s="109"/>
      <c r="E16" s="109"/>
      <c r="F16" s="109"/>
      <c r="G16" s="109"/>
      <c r="H16" s="109"/>
      <c r="I16" s="109"/>
      <c r="J16" s="109"/>
      <c r="K16" s="109"/>
      <c r="L16" s="109"/>
      <c r="M16" s="109"/>
      <c r="N16" s="109"/>
      <c r="O16" s="109"/>
      <c r="P16" s="109"/>
    </row>
    <row r="18" spans="2:2" x14ac:dyDescent="0.2">
      <c r="B18" s="111" t="s">
        <v>288</v>
      </c>
    </row>
    <row r="20" spans="2:2" x14ac:dyDescent="0.2">
      <c r="B20" s="111" t="s">
        <v>289</v>
      </c>
    </row>
    <row r="22" spans="2:2" x14ac:dyDescent="0.2">
      <c r="B22" s="111" t="s">
        <v>290</v>
      </c>
    </row>
    <row r="24" spans="2:2" x14ac:dyDescent="0.2">
      <c r="B24" s="111" t="s">
        <v>291</v>
      </c>
    </row>
    <row r="26" spans="2:2" x14ac:dyDescent="0.2">
      <c r="B26" s="111" t="s">
        <v>309</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3" t="s">
        <v>306</v>
      </c>
      <c r="C2" s="143"/>
      <c r="D2" s="143"/>
      <c r="E2" s="143"/>
      <c r="F2" s="143"/>
      <c r="G2" s="143"/>
      <c r="H2" s="143"/>
      <c r="I2" s="143"/>
      <c r="J2" s="143"/>
      <c r="K2" s="143"/>
      <c r="L2" s="143"/>
    </row>
    <row r="3" spans="2:12" x14ac:dyDescent="0.2"/>
    <row r="4" spans="2:12" ht="21" thickBot="1" x14ac:dyDescent="0.35">
      <c r="B4" s="145" t="s">
        <v>169</v>
      </c>
      <c r="C4" s="145"/>
      <c r="D4" s="145"/>
      <c r="E4" s="145"/>
      <c r="F4" s="145"/>
      <c r="G4" s="145"/>
      <c r="H4" s="145"/>
      <c r="I4" s="145"/>
      <c r="J4" s="145"/>
      <c r="K4" s="145"/>
      <c r="L4" s="145"/>
    </row>
    <row r="5" spans="2:12" ht="13.5" thickTop="1" x14ac:dyDescent="0.2"/>
    <row r="6" spans="2:12" ht="18" x14ac:dyDescent="0.25">
      <c r="B6" s="143" t="str">
        <f>Compound_Name</f>
        <v>Tralopyril</v>
      </c>
      <c r="C6" s="143"/>
      <c r="D6" s="143"/>
      <c r="E6" s="143"/>
      <c r="F6" s="143"/>
      <c r="G6" s="143"/>
      <c r="H6" s="143"/>
      <c r="I6" s="143"/>
      <c r="J6" s="143"/>
      <c r="K6" s="143"/>
      <c r="L6" s="143"/>
    </row>
    <row r="7" spans="2:12" x14ac:dyDescent="0.2"/>
    <row r="8" spans="2:12" x14ac:dyDescent="0.2"/>
    <row r="9" spans="2:12" ht="21" thickBot="1" x14ac:dyDescent="0.35">
      <c r="B9" s="145" t="s">
        <v>168</v>
      </c>
      <c r="C9" s="145"/>
      <c r="D9" s="145"/>
      <c r="E9" s="60"/>
      <c r="G9" s="145" t="s">
        <v>175</v>
      </c>
      <c r="H9" s="145"/>
    </row>
    <row r="10" spans="2:12" ht="13.5" thickTop="1" x14ac:dyDescent="0.2">
      <c r="B10" s="66"/>
      <c r="C10" s="66"/>
      <c r="D10" s="66"/>
      <c r="E10" s="66"/>
      <c r="F10" s="66"/>
    </row>
    <row r="11" spans="2:12" ht="25.5" x14ac:dyDescent="0.2">
      <c r="B11" s="66"/>
      <c r="C11" s="67" t="s">
        <v>242</v>
      </c>
      <c r="D11" s="67" t="s">
        <v>243</v>
      </c>
      <c r="E11" s="66"/>
      <c r="F11" s="66"/>
    </row>
    <row r="12" spans="2:12" ht="14.25" x14ac:dyDescent="0.2">
      <c r="B12" s="51" t="s">
        <v>3</v>
      </c>
      <c r="C12" s="41">
        <v>1.6999999999999999E-3</v>
      </c>
      <c r="D12" s="41">
        <v>1.6999999999999999E-3</v>
      </c>
      <c r="E12" s="18" t="s">
        <v>166</v>
      </c>
      <c r="F12" s="66"/>
    </row>
    <row r="13" spans="2:12" ht="14.25" x14ac:dyDescent="0.2">
      <c r="B13" s="51" t="s">
        <v>4</v>
      </c>
      <c r="C13" s="134">
        <v>7.9000000000000001E-4</v>
      </c>
      <c r="D13" s="134">
        <v>7.9000000000000001E-4</v>
      </c>
      <c r="E13" s="18" t="s">
        <v>167</v>
      </c>
      <c r="F13" s="66"/>
    </row>
    <row r="14" spans="2:12" ht="14.25" x14ac:dyDescent="0.2">
      <c r="B14" s="66"/>
      <c r="C14" s="66"/>
      <c r="D14" s="66"/>
      <c r="E14" s="66"/>
      <c r="F14" s="66"/>
      <c r="G14" s="51" t="s">
        <v>175</v>
      </c>
      <c r="H14" s="41"/>
    </row>
    <row r="15" spans="2:12" ht="21" thickBot="1" x14ac:dyDescent="0.35">
      <c r="B15" s="145" t="s">
        <v>164</v>
      </c>
      <c r="C15" s="145"/>
      <c r="D15" s="145"/>
      <c r="E15" s="60"/>
    </row>
    <row r="16" spans="2:12" ht="13.5" thickTop="1" x14ac:dyDescent="0.2">
      <c r="B16" s="57"/>
    </row>
    <row r="17" spans="2:12" ht="36" customHeight="1" thickBot="1" x14ac:dyDescent="0.35">
      <c r="B17" s="144" t="s">
        <v>176</v>
      </c>
      <c r="C17" s="144"/>
      <c r="D17" s="144"/>
      <c r="E17" s="61"/>
      <c r="G17" s="46" t="s">
        <v>162</v>
      </c>
    </row>
    <row r="18" spans="2:12" ht="14.25" thickTop="1" thickBot="1" x14ac:dyDescent="0.25">
      <c r="B18" s="57"/>
    </row>
    <row r="19" spans="2:12" ht="15.75" thickBot="1" x14ac:dyDescent="0.25">
      <c r="B19" s="51" t="s">
        <v>165</v>
      </c>
      <c r="C19" s="41">
        <v>0</v>
      </c>
      <c r="D19" s="113" t="s">
        <v>166</v>
      </c>
      <c r="E19" s="64"/>
      <c r="G19" s="47" t="s">
        <v>173</v>
      </c>
      <c r="H19" s="49"/>
      <c r="I19" s="48" t="s">
        <v>155</v>
      </c>
      <c r="J19" s="59" t="s">
        <v>174</v>
      </c>
    </row>
    <row r="20" spans="2:12" ht="14.25" x14ac:dyDescent="0.2">
      <c r="B20" s="51" t="s">
        <v>4</v>
      </c>
      <c r="C20" s="41">
        <v>0</v>
      </c>
      <c r="D20" s="113" t="s">
        <v>167</v>
      </c>
      <c r="E20" s="64"/>
    </row>
    <row r="21" spans="2:12" ht="21" thickBot="1" x14ac:dyDescent="0.35">
      <c r="B21" s="57"/>
      <c r="G21" s="56" t="s">
        <v>128</v>
      </c>
      <c r="H21" s="56"/>
      <c r="I21" s="56"/>
      <c r="J21" s="56"/>
      <c r="K21" s="56"/>
      <c r="L21" s="56"/>
    </row>
    <row r="22" spans="2:12" ht="15" customHeight="1" thickTop="1" thickBot="1" x14ac:dyDescent="0.35">
      <c r="B22" s="144" t="s">
        <v>177</v>
      </c>
      <c r="C22" s="144"/>
      <c r="D22" s="144"/>
      <c r="E22" s="61"/>
    </row>
    <row r="23" spans="2:12" ht="13.5" thickTop="1" x14ac:dyDescent="0.2">
      <c r="B23" s="57"/>
    </row>
    <row r="24" spans="2:12" ht="14.25" x14ac:dyDescent="0.2">
      <c r="B24" s="51" t="s">
        <v>165</v>
      </c>
      <c r="C24" s="41">
        <v>0</v>
      </c>
      <c r="D24" s="113" t="s">
        <v>166</v>
      </c>
      <c r="E24" s="64"/>
    </row>
    <row r="25" spans="2:12" ht="15" thickBot="1" x14ac:dyDescent="0.25">
      <c r="B25" s="51" t="s">
        <v>4</v>
      </c>
      <c r="C25" s="41">
        <v>0</v>
      </c>
      <c r="D25" s="113" t="s">
        <v>167</v>
      </c>
      <c r="E25" s="64"/>
    </row>
    <row r="26" spans="2:12" ht="15" x14ac:dyDescent="0.2">
      <c r="G26" s="53" t="s">
        <v>122</v>
      </c>
      <c r="H26" s="54"/>
      <c r="I26" s="54"/>
      <c r="J26" s="54"/>
      <c r="K26" s="54"/>
      <c r="L26" s="55"/>
    </row>
    <row r="27" spans="2:12" ht="18" thickBot="1" x14ac:dyDescent="0.35">
      <c r="B27" s="144" t="s">
        <v>178</v>
      </c>
      <c r="C27" s="144"/>
      <c r="D27" s="144"/>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0</v>
      </c>
      <c r="D29" s="113" t="s">
        <v>166</v>
      </c>
      <c r="E29" s="64"/>
      <c r="G29" s="28"/>
      <c r="H29" s="25"/>
      <c r="I29" s="25"/>
      <c r="J29" s="25"/>
      <c r="K29" s="25"/>
      <c r="L29" s="29"/>
    </row>
    <row r="30" spans="2:12" ht="25.5" x14ac:dyDescent="0.2">
      <c r="B30" s="51" t="s">
        <v>4</v>
      </c>
      <c r="C30" s="41">
        <v>0</v>
      </c>
      <c r="D30" s="113"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4" t="s">
        <v>179</v>
      </c>
      <c r="C32" s="144"/>
      <c r="D32" s="144"/>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0</v>
      </c>
      <c r="D34" s="113" t="s">
        <v>166</v>
      </c>
      <c r="E34" s="64"/>
      <c r="G34" s="39" t="s">
        <v>146</v>
      </c>
      <c r="H34" s="33" t="s">
        <v>140</v>
      </c>
      <c r="I34" s="50"/>
      <c r="J34" s="35" t="s">
        <v>147</v>
      </c>
      <c r="K34" s="30" t="s">
        <v>159</v>
      </c>
      <c r="L34" s="23"/>
    </row>
    <row r="35" spans="2:12" ht="38.25" x14ac:dyDescent="0.2">
      <c r="B35" s="51" t="s">
        <v>4</v>
      </c>
      <c r="C35" s="41">
        <v>0</v>
      </c>
      <c r="D35" s="113" t="s">
        <v>167</v>
      </c>
      <c r="E35" s="64"/>
      <c r="G35" s="39" t="s">
        <v>148</v>
      </c>
      <c r="H35" s="33" t="s">
        <v>141</v>
      </c>
      <c r="I35" s="50"/>
      <c r="J35" s="35" t="s">
        <v>151</v>
      </c>
      <c r="K35" s="30" t="s">
        <v>159</v>
      </c>
      <c r="L35" s="23"/>
    </row>
    <row r="36" spans="2:12" x14ac:dyDescent="0.2">
      <c r="B36" s="118"/>
      <c r="C36" s="118"/>
      <c r="D36" s="118"/>
      <c r="G36" s="39" t="s">
        <v>149</v>
      </c>
      <c r="H36" s="33" t="s">
        <v>142</v>
      </c>
      <c r="I36" s="50"/>
      <c r="J36" s="35" t="s">
        <v>150</v>
      </c>
      <c r="K36" s="30" t="s">
        <v>159</v>
      </c>
      <c r="L36" s="23"/>
    </row>
    <row r="37" spans="2:12" ht="18" thickBot="1" x14ac:dyDescent="0.35">
      <c r="B37" s="117" t="s">
        <v>299</v>
      </c>
      <c r="C37" s="120"/>
      <c r="D37" s="117"/>
      <c r="E37" s="115"/>
      <c r="G37" s="146" t="s">
        <v>143</v>
      </c>
      <c r="H37" s="147"/>
      <c r="I37" s="147"/>
      <c r="J37" s="147"/>
      <c r="K37" s="147"/>
      <c r="L37" s="148"/>
    </row>
    <row r="38" spans="2:12" ht="54" customHeight="1" thickTop="1" thickBot="1" x14ac:dyDescent="0.3">
      <c r="B38" s="51" t="s">
        <v>165</v>
      </c>
      <c r="C38" s="41">
        <v>0</v>
      </c>
      <c r="D38" s="119" t="s">
        <v>166</v>
      </c>
      <c r="G38" s="39" t="s">
        <v>152</v>
      </c>
      <c r="H38" s="32" t="s">
        <v>144</v>
      </c>
      <c r="I38" s="42" t="e">
        <f>(La*a*Wa*ƿ*DFT)/VS</f>
        <v>#DIV/0!</v>
      </c>
      <c r="J38" s="35" t="s">
        <v>153</v>
      </c>
      <c r="K38" s="30" t="s">
        <v>157</v>
      </c>
      <c r="L38" s="23"/>
    </row>
    <row r="39" spans="2:12" ht="63" customHeight="1" thickTop="1" thickBot="1" x14ac:dyDescent="0.25">
      <c r="B39" s="51" t="s">
        <v>4</v>
      </c>
      <c r="C39" s="41">
        <v>0</v>
      </c>
      <c r="D39" s="113"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zoomScale="85" zoomScaleNormal="85" workbookViewId="0"/>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bestFit="1" customWidth="1"/>
    <col min="12" max="12" width="13.75" bestFit="1" customWidth="1"/>
    <col min="13" max="13" width="11" bestFit="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3"/>
      <c r="B1" s="83"/>
      <c r="C1" s="83"/>
      <c r="D1" s="83"/>
      <c r="E1" s="83"/>
      <c r="F1" s="83"/>
      <c r="G1" s="83"/>
      <c r="H1" s="83"/>
      <c r="I1" s="83"/>
      <c r="J1" s="83"/>
      <c r="K1" s="83"/>
      <c r="L1" s="83"/>
      <c r="M1" s="83"/>
      <c r="N1" s="83"/>
      <c r="O1" s="83"/>
    </row>
    <row r="2" spans="1:15" s="131" customFormat="1" ht="18" x14ac:dyDescent="0.25">
      <c r="A2" s="83"/>
      <c r="B2" s="149" t="s">
        <v>306</v>
      </c>
      <c r="C2" s="149"/>
      <c r="D2" s="149"/>
      <c r="E2" s="149"/>
      <c r="F2" s="149"/>
      <c r="G2" s="149"/>
      <c r="H2" s="149"/>
      <c r="I2" s="149"/>
      <c r="J2" s="149"/>
      <c r="K2" s="149"/>
      <c r="L2" s="149"/>
      <c r="M2" s="149"/>
      <c r="N2" s="149"/>
      <c r="O2" s="83"/>
    </row>
    <row r="3" spans="1:15" s="131" customFormat="1" x14ac:dyDescent="0.2">
      <c r="A3" s="83"/>
      <c r="O3" s="83"/>
    </row>
    <row r="4" spans="1:15" x14ac:dyDescent="0.2">
      <c r="A4" s="83"/>
      <c r="L4" s="3"/>
      <c r="O4" s="83"/>
    </row>
    <row r="5" spans="1:15" x14ac:dyDescent="0.2">
      <c r="A5" s="83"/>
      <c r="C5" s="76" t="s">
        <v>259</v>
      </c>
      <c r="D5" s="76"/>
      <c r="E5" s="76"/>
      <c r="F5" s="76"/>
      <c r="G5" s="76"/>
      <c r="H5" s="76"/>
      <c r="I5" s="76"/>
      <c r="J5" s="76"/>
      <c r="K5" s="85"/>
      <c r="L5" s="85"/>
      <c r="M5" s="129">
        <f ca="1">TODAY()</f>
        <v>43006</v>
      </c>
      <c r="O5" s="83"/>
    </row>
    <row r="6" spans="1:15" x14ac:dyDescent="0.2">
      <c r="A6" s="83"/>
      <c r="L6" s="3"/>
      <c r="O6" s="83"/>
    </row>
    <row r="7" spans="1:15" x14ac:dyDescent="0.2">
      <c r="A7" s="83"/>
      <c r="L7" s="3"/>
      <c r="O7" s="83"/>
    </row>
    <row r="8" spans="1:15" x14ac:dyDescent="0.2">
      <c r="A8" s="83"/>
      <c r="C8" s="77" t="s">
        <v>260</v>
      </c>
      <c r="D8" t="str">
        <f>Compound_Name</f>
        <v>Tralopyril</v>
      </c>
      <c r="L8" s="3"/>
      <c r="O8" s="83"/>
    </row>
    <row r="9" spans="1:15" x14ac:dyDescent="0.2">
      <c r="A9" s="83"/>
      <c r="C9" s="77" t="s">
        <v>261</v>
      </c>
      <c r="D9" t="str">
        <f>Version</f>
        <v>Version final 1.0</v>
      </c>
      <c r="L9" s="3"/>
      <c r="O9" s="83"/>
    </row>
    <row r="10" spans="1:15" x14ac:dyDescent="0.2">
      <c r="A10" s="83"/>
      <c r="L10" s="3"/>
      <c r="O10" s="83"/>
    </row>
    <row r="11" spans="1:15" x14ac:dyDescent="0.2">
      <c r="A11" s="83"/>
      <c r="C11" s="153" t="s">
        <v>122</v>
      </c>
      <c r="D11" s="153"/>
      <c r="E11" s="153"/>
      <c r="F11" s="153"/>
      <c r="G11" s="153"/>
      <c r="L11" s="3"/>
      <c r="O11" s="83"/>
    </row>
    <row r="12" spans="1:15" s="82" customFormat="1" x14ac:dyDescent="0.2">
      <c r="A12" s="83"/>
      <c r="B12" s="3"/>
      <c r="C12" s="78"/>
      <c r="K12" s="3"/>
      <c r="L12" s="3"/>
      <c r="O12" s="83"/>
    </row>
    <row r="13" spans="1:15" x14ac:dyDescent="0.2">
      <c r="A13" s="83"/>
      <c r="C13" s="154" t="s">
        <v>282</v>
      </c>
      <c r="D13" s="154"/>
      <c r="E13" s="154"/>
      <c r="F13" s="154"/>
      <c r="G13" s="154"/>
      <c r="L13" s="3"/>
      <c r="O13" s="83"/>
    </row>
    <row r="14" spans="1:15" s="82" customFormat="1" x14ac:dyDescent="0.2">
      <c r="A14" s="83"/>
      <c r="B14" s="3"/>
      <c r="C14" s="82" t="s">
        <v>175</v>
      </c>
      <c r="F14" s="82">
        <f>Application_Factor</f>
        <v>0</v>
      </c>
      <c r="K14" s="3"/>
      <c r="L14" s="3"/>
      <c r="O14" s="83"/>
    </row>
    <row r="15" spans="1:15" s="82" customFormat="1" x14ac:dyDescent="0.2">
      <c r="A15" s="83"/>
      <c r="B15" s="3"/>
      <c r="C15" s="82" t="s">
        <v>281</v>
      </c>
      <c r="F15" s="82" t="e">
        <f>Leaching_Product</f>
        <v>#DIV/0!</v>
      </c>
      <c r="K15" s="3"/>
      <c r="L15" s="3"/>
      <c r="O15" s="83"/>
    </row>
    <row r="16" spans="1:15" s="131" customFormat="1" x14ac:dyDescent="0.2">
      <c r="A16" s="83"/>
      <c r="B16" s="3"/>
      <c r="K16" s="3"/>
      <c r="L16" s="3"/>
      <c r="O16" s="83"/>
    </row>
    <row r="17" spans="1:17" s="131" customFormat="1" x14ac:dyDescent="0.2">
      <c r="A17" s="83"/>
      <c r="B17" s="3"/>
      <c r="C17" s="77" t="s">
        <v>308</v>
      </c>
      <c r="K17" s="3"/>
      <c r="L17" s="3"/>
      <c r="O17" s="83"/>
    </row>
    <row r="18" spans="1:17" s="131" customFormat="1" x14ac:dyDescent="0.2">
      <c r="A18" s="83"/>
      <c r="B18" s="3"/>
      <c r="C18" s="135" t="s">
        <v>175</v>
      </c>
      <c r="F18" s="131">
        <f>Application_Conversion_Factor</f>
        <v>0</v>
      </c>
      <c r="K18" s="3"/>
      <c r="L18" s="3"/>
      <c r="O18" s="104"/>
      <c r="P18" s="91"/>
      <c r="Q18" s="91"/>
    </row>
    <row r="19" spans="1:17" x14ac:dyDescent="0.2">
      <c r="A19" s="83"/>
      <c r="C19" s="135" t="s">
        <v>281</v>
      </c>
      <c r="F19" t="e">
        <f>Leaching_Conversion_Factor</f>
        <v>#DIV/0!</v>
      </c>
      <c r="L19" s="3"/>
      <c r="O19" s="104"/>
      <c r="P19" s="91"/>
      <c r="Q19" s="91"/>
    </row>
    <row r="20" spans="1:17" s="82" customFormat="1" x14ac:dyDescent="0.2">
      <c r="A20" s="83"/>
      <c r="B20" s="3"/>
      <c r="K20" s="3"/>
      <c r="L20" s="3"/>
      <c r="O20" s="83"/>
    </row>
    <row r="21" spans="1:17" s="82" customFormat="1" x14ac:dyDescent="0.2">
      <c r="A21" s="83"/>
      <c r="B21" s="3"/>
      <c r="C21" s="154" t="s">
        <v>168</v>
      </c>
      <c r="D21" s="154"/>
      <c r="E21" s="154"/>
      <c r="F21" s="154"/>
      <c r="G21" s="154"/>
      <c r="K21" s="3"/>
      <c r="L21" s="3"/>
      <c r="O21" s="83"/>
    </row>
    <row r="22" spans="1:17" s="82" customFormat="1" x14ac:dyDescent="0.2">
      <c r="A22" s="83"/>
      <c r="B22" s="3"/>
      <c r="C22" s="155" t="s">
        <v>245</v>
      </c>
      <c r="D22" s="155"/>
      <c r="E22" s="155"/>
      <c r="F22" s="155"/>
      <c r="G22">
        <f>PNEC_Aquatic_Inside</f>
        <v>1.6999999999999999E-3</v>
      </c>
      <c r="K22" s="3"/>
      <c r="L22" s="3"/>
      <c r="O22" s="83"/>
    </row>
    <row r="23" spans="1:17" s="82" customFormat="1" x14ac:dyDescent="0.2">
      <c r="A23" s="83"/>
      <c r="B23" s="3"/>
      <c r="C23" s="155" t="s">
        <v>246</v>
      </c>
      <c r="D23" s="155"/>
      <c r="E23" s="155"/>
      <c r="F23" s="155"/>
      <c r="G23">
        <f>PNEC_Sediment_Inside</f>
        <v>7.9000000000000001E-4</v>
      </c>
      <c r="K23" s="3"/>
      <c r="L23" s="3"/>
      <c r="O23" s="83"/>
    </row>
    <row r="24" spans="1:17" s="82" customFormat="1" x14ac:dyDescent="0.2">
      <c r="A24" s="83"/>
      <c r="B24" s="3"/>
      <c r="C24" s="155" t="s">
        <v>247</v>
      </c>
      <c r="D24" s="155"/>
      <c r="E24" s="155"/>
      <c r="F24" s="155"/>
      <c r="G24">
        <f>PNEC_Aquatic_Surrounding</f>
        <v>1.6999999999999999E-3</v>
      </c>
      <c r="K24" s="3"/>
      <c r="L24" s="3"/>
      <c r="O24" s="83"/>
    </row>
    <row r="25" spans="1:17" x14ac:dyDescent="0.2">
      <c r="A25" s="83"/>
      <c r="C25" s="155" t="s">
        <v>270</v>
      </c>
      <c r="D25" s="155"/>
      <c r="E25" s="155"/>
      <c r="F25" s="155"/>
      <c r="G25">
        <f>PNEC_Sediment_Surrounding</f>
        <v>7.9000000000000001E-4</v>
      </c>
      <c r="L25" s="3"/>
      <c r="O25" s="83"/>
    </row>
    <row r="26" spans="1:17" x14ac:dyDescent="0.2">
      <c r="A26" s="83"/>
      <c r="L26" s="3"/>
      <c r="O26" s="83"/>
    </row>
    <row r="27" spans="1:17" x14ac:dyDescent="0.2">
      <c r="A27" s="83"/>
      <c r="C27" s="154" t="s">
        <v>164</v>
      </c>
      <c r="D27" s="154"/>
      <c r="E27" s="154"/>
      <c r="F27" s="154"/>
      <c r="G27" s="154"/>
      <c r="L27" s="3"/>
      <c r="O27" s="83"/>
    </row>
    <row r="28" spans="1:17" ht="25.5" x14ac:dyDescent="0.2">
      <c r="A28" s="83"/>
      <c r="F28" s="103" t="s">
        <v>279</v>
      </c>
      <c r="G28" s="103" t="s">
        <v>280</v>
      </c>
      <c r="L28" s="3"/>
      <c r="O28" s="83"/>
    </row>
    <row r="29" spans="1:17" x14ac:dyDescent="0.2">
      <c r="A29" s="83"/>
      <c r="C29" t="s">
        <v>274</v>
      </c>
      <c r="F29">
        <f>Background_SW_Atlantic</f>
        <v>0</v>
      </c>
      <c r="G29">
        <f>Background_Sed_Atlantic</f>
        <v>0</v>
      </c>
      <c r="L29" s="3"/>
      <c r="O29" s="83"/>
    </row>
    <row r="30" spans="1:17" x14ac:dyDescent="0.2">
      <c r="A30" s="83"/>
      <c r="C30" t="s">
        <v>275</v>
      </c>
      <c r="F30">
        <f>Background_SW_Med</f>
        <v>0</v>
      </c>
      <c r="G30">
        <f>Background_Sed_Med</f>
        <v>0</v>
      </c>
      <c r="L30" s="3"/>
      <c r="O30" s="104"/>
      <c r="P30" s="91"/>
      <c r="Q30" s="91"/>
    </row>
    <row r="31" spans="1:17" x14ac:dyDescent="0.2">
      <c r="A31" s="83"/>
      <c r="C31" t="s">
        <v>276</v>
      </c>
      <c r="F31">
        <f>Background_SW_Baltic</f>
        <v>0</v>
      </c>
      <c r="G31">
        <f>Background_Sed_Baltic</f>
        <v>0</v>
      </c>
      <c r="L31" s="3"/>
      <c r="O31" s="104"/>
      <c r="P31" s="91"/>
      <c r="Q31" s="91"/>
    </row>
    <row r="32" spans="1:17" x14ac:dyDescent="0.2">
      <c r="A32" s="83"/>
      <c r="C32" t="s">
        <v>277</v>
      </c>
      <c r="F32">
        <f>Background_SW_Baltic_Transition</f>
        <v>0</v>
      </c>
      <c r="G32">
        <f>Background_Sed_Baltic_Transition</f>
        <v>0</v>
      </c>
      <c r="L32" s="3"/>
      <c r="O32" s="104"/>
      <c r="P32" s="91"/>
      <c r="Q32" s="91"/>
    </row>
    <row r="33" spans="1:23" s="130" customFormat="1" x14ac:dyDescent="0.2">
      <c r="A33" s="83"/>
      <c r="B33" s="3"/>
      <c r="C33" s="130" t="s">
        <v>305</v>
      </c>
      <c r="F33" s="130">
        <f>Background_SW_OECD</f>
        <v>0</v>
      </c>
      <c r="G33" s="130">
        <f>Background_Sed_OECD</f>
        <v>0</v>
      </c>
      <c r="K33" s="3"/>
      <c r="L33" s="3"/>
      <c r="O33" s="104"/>
      <c r="P33" s="91"/>
      <c r="Q33" s="91"/>
    </row>
    <row r="34" spans="1:23" s="131" customFormat="1" x14ac:dyDescent="0.2">
      <c r="A34" s="83"/>
      <c r="B34" s="3"/>
      <c r="K34" s="3"/>
      <c r="L34" s="3"/>
      <c r="O34" s="104"/>
      <c r="P34" s="91"/>
      <c r="Q34" s="91"/>
    </row>
    <row r="35" spans="1:23" x14ac:dyDescent="0.2">
      <c r="A35" s="83"/>
      <c r="C35" s="78" t="s">
        <v>272</v>
      </c>
      <c r="L35" s="3"/>
      <c r="O35" s="104"/>
      <c r="P35" s="91"/>
      <c r="Q35" s="91"/>
    </row>
    <row r="36" spans="1:23" x14ac:dyDescent="0.2">
      <c r="A36" s="83"/>
      <c r="O36" s="104"/>
      <c r="P36" s="91"/>
      <c r="Q36" s="91"/>
    </row>
    <row r="37" spans="1:23" ht="63.75" x14ac:dyDescent="0.2">
      <c r="A37" s="83"/>
      <c r="C37" s="150" t="s">
        <v>274</v>
      </c>
      <c r="D37" s="151"/>
      <c r="E37" s="152"/>
      <c r="F37" s="136" t="s">
        <v>244</v>
      </c>
      <c r="G37" s="136" t="s">
        <v>313</v>
      </c>
      <c r="H37" s="136" t="s">
        <v>314</v>
      </c>
      <c r="I37" s="136" t="s">
        <v>315</v>
      </c>
      <c r="J37" s="136" t="s">
        <v>170</v>
      </c>
      <c r="K37" s="136" t="s">
        <v>316</v>
      </c>
      <c r="L37" s="136" t="s">
        <v>317</v>
      </c>
      <c r="M37" s="136" t="s">
        <v>318</v>
      </c>
      <c r="N37" s="94"/>
      <c r="O37" s="105"/>
      <c r="P37" s="94"/>
      <c r="Q37" s="91"/>
      <c r="S37" s="91"/>
      <c r="T37" s="80"/>
      <c r="U37" s="80"/>
      <c r="V37" s="80"/>
      <c r="W37" s="80"/>
    </row>
    <row r="38" spans="1:23" x14ac:dyDescent="0.2">
      <c r="A38" s="83"/>
      <c r="C38" s="150" t="s">
        <v>271</v>
      </c>
      <c r="D38" s="151"/>
      <c r="E38" s="152"/>
      <c r="F38" s="102" t="e">
        <f>Output_Atlantic!F61</f>
        <v>#DIV/0!</v>
      </c>
      <c r="G38" s="102" t="e">
        <f>Output_Atlantic!G61</f>
        <v>#DIV/0!</v>
      </c>
      <c r="H38" s="102" t="e">
        <f>Output_Atlantic!H61</f>
        <v>#DIV/0!</v>
      </c>
      <c r="I38" s="102" t="e">
        <f>Output_Atlantic!I61</f>
        <v>#DIV/0!</v>
      </c>
      <c r="J38" s="102" t="e">
        <f>Output_Atlantic!J61</f>
        <v>#DIV/0!</v>
      </c>
      <c r="K38" s="102" t="e">
        <f>Output_Atlantic!K61</f>
        <v>#DIV/0!</v>
      </c>
      <c r="L38" s="102" t="e">
        <f>Output_Atlantic!L61</f>
        <v>#DIV/0!</v>
      </c>
      <c r="M38" s="102" t="e">
        <f>Output_Atlantic!M61</f>
        <v>#DIV/0!</v>
      </c>
      <c r="N38" s="91"/>
      <c r="O38" s="104"/>
      <c r="P38" s="91"/>
      <c r="Q38" s="91"/>
      <c r="R38" s="91"/>
      <c r="S38" s="91"/>
    </row>
    <row r="39" spans="1:23" ht="12.75" customHeight="1" x14ac:dyDescent="0.2">
      <c r="A39" s="83"/>
      <c r="C39" s="150" t="s">
        <v>120</v>
      </c>
      <c r="D39" s="151"/>
      <c r="E39" s="152"/>
      <c r="F39" s="102" t="e">
        <f>Output_Atlantic!F62</f>
        <v>#DIV/0!</v>
      </c>
      <c r="G39" s="102" t="e">
        <f>Output_Atlantic!G62</f>
        <v>#DIV/0!</v>
      </c>
      <c r="H39" s="102" t="e">
        <f>Output_Atlantic!H62</f>
        <v>#DIV/0!</v>
      </c>
      <c r="I39" s="102" t="e">
        <f>Output_Atlantic!I62</f>
        <v>#DIV/0!</v>
      </c>
      <c r="J39" s="102" t="e">
        <f>Output_Atlantic!J62</f>
        <v>#DIV/0!</v>
      </c>
      <c r="K39" s="102" t="e">
        <f>Output_Atlantic!K62</f>
        <v>#DIV/0!</v>
      </c>
      <c r="L39" s="102" t="e">
        <f>Output_Atlantic!L62</f>
        <v>#DIV/0!</v>
      </c>
      <c r="M39" s="102" t="e">
        <f>Output_Atlantic!M62</f>
        <v>#DIV/0!</v>
      </c>
      <c r="O39" s="83"/>
    </row>
    <row r="40" spans="1:23" x14ac:dyDescent="0.2">
      <c r="A40" s="83"/>
      <c r="C40" s="150" t="s">
        <v>121</v>
      </c>
      <c r="D40" s="151"/>
      <c r="E40" s="152"/>
      <c r="F40" s="102" t="e">
        <f>Output_Atlantic!F63</f>
        <v>#DIV/0!</v>
      </c>
      <c r="G40" s="102" t="e">
        <f>Output_Atlantic!G63</f>
        <v>#DIV/0!</v>
      </c>
      <c r="H40" s="102" t="e">
        <f>Output_Atlantic!H63</f>
        <v>#DIV/0!</v>
      </c>
      <c r="I40" s="102" t="e">
        <f>Output_Atlantic!I63</f>
        <v>#DIV/0!</v>
      </c>
      <c r="J40" s="102" t="e">
        <f>Output_Atlantic!J63</f>
        <v>#DIV/0!</v>
      </c>
      <c r="K40" s="102" t="e">
        <f>Output_Atlantic!K63</f>
        <v>#DIV/0!</v>
      </c>
      <c r="L40" s="102" t="e">
        <f>Output_Atlantic!L63</f>
        <v>#DIV/0!</v>
      </c>
      <c r="M40" s="102" t="e">
        <f>Output_Atlantic!M63</f>
        <v>#DIV/0!</v>
      </c>
      <c r="O40" s="83"/>
    </row>
    <row r="41" spans="1:23" x14ac:dyDescent="0.2">
      <c r="A41" s="83"/>
      <c r="C41" s="91"/>
      <c r="D41" s="91"/>
      <c r="E41" s="91"/>
      <c r="F41" s="91"/>
      <c r="G41" s="91"/>
      <c r="H41" s="91"/>
      <c r="I41" s="91"/>
      <c r="O41" s="83"/>
    </row>
    <row r="42" spans="1:23" x14ac:dyDescent="0.2">
      <c r="A42" s="83"/>
      <c r="C42" s="91"/>
      <c r="D42" s="91"/>
      <c r="E42" s="91"/>
      <c r="F42" s="91"/>
      <c r="G42" s="91"/>
      <c r="H42" s="91"/>
      <c r="I42" s="91"/>
      <c r="O42" s="83"/>
    </row>
    <row r="43" spans="1:23" ht="63.75" x14ac:dyDescent="0.2">
      <c r="A43" s="83"/>
      <c r="C43" s="150" t="s">
        <v>275</v>
      </c>
      <c r="D43" s="151"/>
      <c r="E43" s="152"/>
      <c r="F43" s="136" t="s">
        <v>244</v>
      </c>
      <c r="G43" s="136" t="s">
        <v>313</v>
      </c>
      <c r="H43" s="136" t="s">
        <v>314</v>
      </c>
      <c r="I43" s="136" t="s">
        <v>315</v>
      </c>
      <c r="J43" s="136" t="s">
        <v>170</v>
      </c>
      <c r="K43" s="136" t="s">
        <v>316</v>
      </c>
      <c r="L43" s="136" t="s">
        <v>317</v>
      </c>
      <c r="M43" s="136" t="s">
        <v>318</v>
      </c>
      <c r="O43" s="83"/>
    </row>
    <row r="44" spans="1:23" x14ac:dyDescent="0.2">
      <c r="A44" s="83"/>
      <c r="C44" s="150" t="s">
        <v>271</v>
      </c>
      <c r="D44" s="151"/>
      <c r="E44" s="152"/>
      <c r="F44" s="102" t="e">
        <f>Output_Med!F60</f>
        <v>#DIV/0!</v>
      </c>
      <c r="G44" s="102" t="e">
        <f>Output_Med!G60</f>
        <v>#DIV/0!</v>
      </c>
      <c r="H44" s="102" t="e">
        <f>Output_Med!H60</f>
        <v>#DIV/0!</v>
      </c>
      <c r="I44" s="102" t="e">
        <f>Output_Med!I60</f>
        <v>#DIV/0!</v>
      </c>
      <c r="J44" s="102" t="e">
        <f>Output_Med!J60</f>
        <v>#DIV/0!</v>
      </c>
      <c r="K44" s="102" t="e">
        <f>Output_Med!K60</f>
        <v>#DIV/0!</v>
      </c>
      <c r="L44" s="102" t="e">
        <f>Output_Med!L60</f>
        <v>#DIV/0!</v>
      </c>
      <c r="M44" s="102" t="e">
        <f>Output_Med!M60</f>
        <v>#DIV/0!</v>
      </c>
      <c r="O44" s="83"/>
    </row>
    <row r="45" spans="1:23" x14ac:dyDescent="0.2">
      <c r="A45" s="83"/>
      <c r="C45" s="150" t="s">
        <v>120</v>
      </c>
      <c r="D45" s="151"/>
      <c r="E45" s="152"/>
      <c r="F45" s="102" t="e">
        <f>Output_Med!F61</f>
        <v>#DIV/0!</v>
      </c>
      <c r="G45" s="102" t="e">
        <f>Output_Med!G61</f>
        <v>#DIV/0!</v>
      </c>
      <c r="H45" s="102" t="e">
        <f>Output_Med!H61</f>
        <v>#DIV/0!</v>
      </c>
      <c r="I45" s="102" t="e">
        <f>Output_Med!I61</f>
        <v>#DIV/0!</v>
      </c>
      <c r="J45" s="102" t="e">
        <f>Output_Med!J61</f>
        <v>#DIV/0!</v>
      </c>
      <c r="K45" s="102" t="e">
        <f>Output_Med!K61</f>
        <v>#DIV/0!</v>
      </c>
      <c r="L45" s="102" t="e">
        <f>Output_Med!L61</f>
        <v>#DIV/0!</v>
      </c>
      <c r="M45" s="102" t="e">
        <f>Output_Med!M61</f>
        <v>#DIV/0!</v>
      </c>
      <c r="O45" s="83"/>
    </row>
    <row r="46" spans="1:23" x14ac:dyDescent="0.2">
      <c r="A46" s="83"/>
      <c r="C46" s="150" t="s">
        <v>121</v>
      </c>
      <c r="D46" s="151"/>
      <c r="E46" s="152"/>
      <c r="F46" s="102" t="e">
        <f>Output_Med!F62</f>
        <v>#DIV/0!</v>
      </c>
      <c r="G46" s="102" t="e">
        <f>Output_Med!G62</f>
        <v>#DIV/0!</v>
      </c>
      <c r="H46" s="102" t="e">
        <f>Output_Med!H62</f>
        <v>#DIV/0!</v>
      </c>
      <c r="I46" s="102" t="e">
        <f>Output_Med!I62</f>
        <v>#DIV/0!</v>
      </c>
      <c r="J46" s="102" t="e">
        <f>Output_Med!J62</f>
        <v>#DIV/0!</v>
      </c>
      <c r="K46" s="102" t="e">
        <f>Output_Med!K62</f>
        <v>#DIV/0!</v>
      </c>
      <c r="L46" s="102" t="e">
        <f>Output_Med!L62</f>
        <v>#DIV/0!</v>
      </c>
      <c r="M46" s="102" t="e">
        <f>Output_Med!M62</f>
        <v>#DIV/0!</v>
      </c>
      <c r="O46" s="83"/>
    </row>
    <row r="47" spans="1:23" x14ac:dyDescent="0.2">
      <c r="A47" s="83"/>
      <c r="C47" s="91"/>
      <c r="D47" s="91"/>
      <c r="E47" s="91"/>
      <c r="F47" s="91"/>
      <c r="G47" s="91"/>
      <c r="H47" s="91"/>
      <c r="I47" s="91"/>
      <c r="O47" s="83"/>
    </row>
    <row r="48" spans="1:23" x14ac:dyDescent="0.2">
      <c r="A48" s="83"/>
      <c r="C48" s="91"/>
      <c r="D48" s="91"/>
      <c r="E48" s="91"/>
      <c r="F48" s="91"/>
      <c r="G48" s="91"/>
      <c r="H48" s="91"/>
      <c r="I48" s="91"/>
      <c r="O48" s="83"/>
    </row>
    <row r="49" spans="1:26" ht="63.75" x14ac:dyDescent="0.2">
      <c r="A49" s="83"/>
      <c r="C49" s="150" t="s">
        <v>276</v>
      </c>
      <c r="D49" s="151"/>
      <c r="E49" s="152"/>
      <c r="F49" s="136" t="s">
        <v>244</v>
      </c>
      <c r="G49" s="136" t="s">
        <v>313</v>
      </c>
      <c r="H49" s="136" t="s">
        <v>314</v>
      </c>
      <c r="I49" s="136" t="s">
        <v>315</v>
      </c>
      <c r="J49" s="136" t="s">
        <v>170</v>
      </c>
      <c r="K49" s="136" t="s">
        <v>316</v>
      </c>
      <c r="L49" s="136" t="s">
        <v>317</v>
      </c>
      <c r="M49" s="136" t="s">
        <v>318</v>
      </c>
      <c r="O49" s="83"/>
    </row>
    <row r="50" spans="1:26" x14ac:dyDescent="0.2">
      <c r="A50" s="83"/>
      <c r="C50" s="150" t="s">
        <v>271</v>
      </c>
      <c r="D50" s="151"/>
      <c r="E50" s="152"/>
      <c r="F50" s="102" t="e">
        <f>Output_Baltic!F52</f>
        <v>#DIV/0!</v>
      </c>
      <c r="G50" s="102" t="e">
        <f>Output_Baltic!G52</f>
        <v>#DIV/0!</v>
      </c>
      <c r="H50" s="102" t="e">
        <f>Output_Baltic!H52</f>
        <v>#DIV/0!</v>
      </c>
      <c r="I50" s="102" t="e">
        <f>Output_Baltic!I52</f>
        <v>#DIV/0!</v>
      </c>
      <c r="J50" s="102" t="e">
        <f>Output_Baltic!J52</f>
        <v>#DIV/0!</v>
      </c>
      <c r="K50" s="102" t="e">
        <f>Output_Baltic!K52</f>
        <v>#DIV/0!</v>
      </c>
      <c r="L50" s="102" t="e">
        <f>Output_Baltic!L52</f>
        <v>#DIV/0!</v>
      </c>
      <c r="M50" s="102" t="e">
        <f>Output_Baltic!M52</f>
        <v>#DIV/0!</v>
      </c>
      <c r="O50" s="83"/>
    </row>
    <row r="51" spans="1:26" x14ac:dyDescent="0.2">
      <c r="A51" s="83"/>
      <c r="C51" s="150" t="s">
        <v>120</v>
      </c>
      <c r="D51" s="151"/>
      <c r="E51" s="152"/>
      <c r="F51" s="102" t="e">
        <f>Output_Baltic!F53</f>
        <v>#DIV/0!</v>
      </c>
      <c r="G51" s="102" t="e">
        <f>Output_Baltic!G53</f>
        <v>#DIV/0!</v>
      </c>
      <c r="H51" s="102" t="e">
        <f>Output_Baltic!H53</f>
        <v>#DIV/0!</v>
      </c>
      <c r="I51" s="102" t="e">
        <f>Output_Baltic!I53</f>
        <v>#DIV/0!</v>
      </c>
      <c r="J51" s="102" t="e">
        <f>Output_Baltic!J53</f>
        <v>#DIV/0!</v>
      </c>
      <c r="K51" s="102" t="e">
        <f>Output_Baltic!K53</f>
        <v>#DIV/0!</v>
      </c>
      <c r="L51" s="102" t="e">
        <f>Output_Baltic!L53</f>
        <v>#DIV/0!</v>
      </c>
      <c r="M51" s="102" t="e">
        <f>Output_Baltic!M53</f>
        <v>#DIV/0!</v>
      </c>
      <c r="O51" s="83"/>
    </row>
    <row r="52" spans="1:26" x14ac:dyDescent="0.2">
      <c r="A52" s="83"/>
      <c r="C52" s="150" t="s">
        <v>121</v>
      </c>
      <c r="D52" s="151"/>
      <c r="E52" s="152"/>
      <c r="F52" s="102" t="e">
        <f>Output_Baltic!F54</f>
        <v>#DIV/0!</v>
      </c>
      <c r="G52" s="102" t="e">
        <f>Output_Baltic!G54</f>
        <v>#DIV/0!</v>
      </c>
      <c r="H52" s="102" t="e">
        <f>Output_Baltic!H54</f>
        <v>#DIV/0!</v>
      </c>
      <c r="I52" s="102" t="e">
        <f>Output_Baltic!I54</f>
        <v>#DIV/0!</v>
      </c>
      <c r="J52" s="102" t="e">
        <f>Output_Baltic!J54</f>
        <v>#DIV/0!</v>
      </c>
      <c r="K52" s="102" t="e">
        <f>Output_Baltic!K54</f>
        <v>#DIV/0!</v>
      </c>
      <c r="L52" s="102" t="e">
        <f>Output_Baltic!L54</f>
        <v>#DIV/0!</v>
      </c>
      <c r="M52" s="102" t="e">
        <f>Output_Baltic!M54</f>
        <v>#DIV/0!</v>
      </c>
      <c r="O52" s="83"/>
    </row>
    <row r="53" spans="1:26" x14ac:dyDescent="0.2">
      <c r="A53" s="83"/>
      <c r="C53" s="91"/>
      <c r="D53" s="91"/>
      <c r="E53" s="91"/>
      <c r="F53" s="91"/>
      <c r="G53" s="91"/>
      <c r="H53" s="91"/>
      <c r="I53" s="91"/>
      <c r="O53" s="83"/>
    </row>
    <row r="54" spans="1:26" x14ac:dyDescent="0.2">
      <c r="A54" s="83"/>
      <c r="C54" s="91"/>
      <c r="D54" s="91"/>
      <c r="E54" s="91"/>
      <c r="F54" s="91"/>
      <c r="G54" s="91"/>
      <c r="H54" s="91"/>
      <c r="I54" s="91"/>
      <c r="O54" s="83"/>
    </row>
    <row r="55" spans="1:26" ht="63.75" x14ac:dyDescent="0.2">
      <c r="A55" s="83"/>
      <c r="C55" s="150" t="s">
        <v>277</v>
      </c>
      <c r="D55" s="151"/>
      <c r="E55" s="152"/>
      <c r="F55" s="136" t="s">
        <v>244</v>
      </c>
      <c r="G55" s="136" t="s">
        <v>313</v>
      </c>
      <c r="H55" s="136" t="s">
        <v>314</v>
      </c>
      <c r="I55" s="136" t="s">
        <v>315</v>
      </c>
      <c r="J55" s="136" t="s">
        <v>170</v>
      </c>
      <c r="K55" s="136" t="s">
        <v>316</v>
      </c>
      <c r="L55" s="136" t="s">
        <v>317</v>
      </c>
      <c r="M55" s="136" t="s">
        <v>318</v>
      </c>
      <c r="O55" s="83"/>
    </row>
    <row r="56" spans="1:26" x14ac:dyDescent="0.2">
      <c r="A56" s="83"/>
      <c r="C56" s="150" t="s">
        <v>271</v>
      </c>
      <c r="D56" s="151"/>
      <c r="E56" s="152"/>
      <c r="F56" s="102" t="e">
        <f>Output_Baltic_Transition!F31</f>
        <v>#DIV/0!</v>
      </c>
      <c r="G56" s="102" t="e">
        <f>Output_Baltic_Transition!G31</f>
        <v>#DIV/0!</v>
      </c>
      <c r="H56" s="102" t="e">
        <f>Output_Baltic_Transition!H31</f>
        <v>#DIV/0!</v>
      </c>
      <c r="I56" s="102" t="e">
        <f>Output_Baltic_Transition!I31</f>
        <v>#DIV/0!</v>
      </c>
      <c r="J56" s="102" t="e">
        <f>Output_Baltic_Transition!J31</f>
        <v>#DIV/0!</v>
      </c>
      <c r="K56" s="102" t="e">
        <f>Output_Baltic_Transition!K31</f>
        <v>#DIV/0!</v>
      </c>
      <c r="L56" s="102" t="e">
        <f>Output_Baltic_Transition!L31</f>
        <v>#DIV/0!</v>
      </c>
      <c r="M56" s="102" t="e">
        <f>Output_Baltic_Transition!M31</f>
        <v>#DIV/0!</v>
      </c>
      <c r="O56" s="83"/>
    </row>
    <row r="57" spans="1:26" x14ac:dyDescent="0.2">
      <c r="A57" s="83"/>
      <c r="C57" s="150" t="s">
        <v>120</v>
      </c>
      <c r="D57" s="151"/>
      <c r="E57" s="152"/>
      <c r="F57" s="102" t="e">
        <f>Output_Baltic_Transition!F32</f>
        <v>#DIV/0!</v>
      </c>
      <c r="G57" s="102" t="e">
        <f>Output_Baltic_Transition!G32</f>
        <v>#DIV/0!</v>
      </c>
      <c r="H57" s="102" t="e">
        <f>Output_Baltic_Transition!H32</f>
        <v>#DIV/0!</v>
      </c>
      <c r="I57" s="102" t="e">
        <f>Output_Baltic_Transition!I32</f>
        <v>#DIV/0!</v>
      </c>
      <c r="J57" s="102" t="e">
        <f>Output_Baltic_Transition!J32</f>
        <v>#DIV/0!</v>
      </c>
      <c r="K57" s="102" t="e">
        <f>Output_Baltic_Transition!K32</f>
        <v>#DIV/0!</v>
      </c>
      <c r="L57" s="102" t="e">
        <f>Output_Baltic_Transition!L32</f>
        <v>#DIV/0!</v>
      </c>
      <c r="M57" s="102" t="e">
        <f>Output_Baltic_Transition!M32</f>
        <v>#DIV/0!</v>
      </c>
      <c r="O57" s="83"/>
    </row>
    <row r="58" spans="1:26" x14ac:dyDescent="0.2">
      <c r="A58" s="83"/>
      <c r="C58" s="150" t="s">
        <v>121</v>
      </c>
      <c r="D58" s="151"/>
      <c r="E58" s="152"/>
      <c r="F58" s="102" t="e">
        <f>Output_Baltic_Transition!F33</f>
        <v>#DIV/0!</v>
      </c>
      <c r="G58" s="102" t="e">
        <f>Output_Baltic_Transition!G33</f>
        <v>#DIV/0!</v>
      </c>
      <c r="H58" s="102" t="e">
        <f>Output_Baltic_Transition!H33</f>
        <v>#DIV/0!</v>
      </c>
      <c r="I58" s="102" t="e">
        <f>Output_Baltic_Transition!I33</f>
        <v>#DIV/0!</v>
      </c>
      <c r="J58" s="102" t="e">
        <f>Output_Baltic_Transition!J33</f>
        <v>#DIV/0!</v>
      </c>
      <c r="K58" s="102" t="e">
        <f>Output_Baltic_Transition!K33</f>
        <v>#DIV/0!</v>
      </c>
      <c r="L58" s="102" t="e">
        <f>Output_Baltic_Transition!L33</f>
        <v>#DIV/0!</v>
      </c>
      <c r="M58" s="102" t="e">
        <f>Output_Baltic_Transition!M33</f>
        <v>#DIV/0!</v>
      </c>
      <c r="O58" s="83"/>
    </row>
    <row r="59" spans="1:26" s="118" customFormat="1" x14ac:dyDescent="0.2">
      <c r="A59" s="83"/>
      <c r="B59" s="3"/>
      <c r="C59" s="122"/>
      <c r="D59" s="122"/>
      <c r="E59" s="122"/>
      <c r="F59" s="123"/>
      <c r="G59" s="123"/>
      <c r="H59" s="123"/>
      <c r="I59" s="123"/>
      <c r="J59" s="123"/>
      <c r="K59" s="123"/>
      <c r="L59" s="123"/>
      <c r="M59" s="123"/>
      <c r="O59" s="83"/>
    </row>
    <row r="60" spans="1:26" s="118" customFormat="1" ht="63.75" x14ac:dyDescent="0.2">
      <c r="A60" s="83"/>
      <c r="B60" s="3"/>
      <c r="C60" s="159" t="s">
        <v>300</v>
      </c>
      <c r="D60" s="160"/>
      <c r="E60" s="161"/>
      <c r="F60" s="136" t="s">
        <v>244</v>
      </c>
      <c r="G60" s="136" t="s">
        <v>313</v>
      </c>
      <c r="H60" s="136" t="s">
        <v>314</v>
      </c>
      <c r="I60" s="136" t="s">
        <v>315</v>
      </c>
      <c r="J60" s="136" t="s">
        <v>170</v>
      </c>
      <c r="K60" s="136" t="s">
        <v>316</v>
      </c>
      <c r="L60" s="136" t="s">
        <v>317</v>
      </c>
      <c r="M60" s="136" t="s">
        <v>318</v>
      </c>
      <c r="O60" s="83"/>
    </row>
    <row r="61" spans="1:26" s="118" customFormat="1" x14ac:dyDescent="0.2">
      <c r="A61" s="83"/>
      <c r="B61" s="3"/>
      <c r="C61" s="162"/>
      <c r="D61" s="163"/>
      <c r="E61" s="164"/>
      <c r="F61" s="102" t="e">
        <f>Output_OECD_Marina!D14</f>
        <v>#DIV/0!</v>
      </c>
      <c r="G61" s="102" t="e">
        <f>Output_OECD_Marina!E14</f>
        <v>#DIV/0!</v>
      </c>
      <c r="H61" s="102" t="e">
        <f>Output_OECD_Marina!F14</f>
        <v>#DIV/0!</v>
      </c>
      <c r="I61" s="102" t="e">
        <f>Output_OECD_Marina!G14</f>
        <v>#DIV/0!</v>
      </c>
      <c r="J61" s="102" t="e">
        <f>Output_OECD_Marina!H14</f>
        <v>#DIV/0!</v>
      </c>
      <c r="K61" s="102" t="e">
        <f>Output_OECD_Marina!I14</f>
        <v>#DIV/0!</v>
      </c>
      <c r="L61" s="102" t="e">
        <f>Output_OECD_Marina!J14</f>
        <v>#DIV/0!</v>
      </c>
      <c r="M61" s="102" t="e">
        <f>Output_OECD_Marina!K14</f>
        <v>#DIV/0!</v>
      </c>
      <c r="O61" s="83"/>
    </row>
    <row r="62" spans="1:26" x14ac:dyDescent="0.2">
      <c r="A62" s="83"/>
      <c r="C62" s="78"/>
      <c r="D62" s="78"/>
      <c r="L62" s="3"/>
      <c r="O62" s="83"/>
      <c r="Q62" s="92"/>
      <c r="R62" s="92"/>
      <c r="S62" s="91"/>
      <c r="T62" s="91"/>
      <c r="U62" s="91"/>
      <c r="V62" s="91"/>
      <c r="W62" s="91"/>
      <c r="X62" s="91"/>
      <c r="Y62" s="22"/>
      <c r="Z62" s="3"/>
    </row>
    <row r="63" spans="1:26" x14ac:dyDescent="0.2">
      <c r="A63" s="83"/>
      <c r="B63" s="83"/>
      <c r="C63" s="84"/>
      <c r="D63" s="83"/>
      <c r="E63" s="83"/>
      <c r="F63" s="83"/>
      <c r="G63" s="83"/>
      <c r="H63" s="83"/>
      <c r="I63" s="83"/>
      <c r="J63" s="83"/>
      <c r="K63" s="83"/>
      <c r="L63" s="83"/>
      <c r="M63" s="83"/>
      <c r="N63" s="83"/>
      <c r="O63" s="83"/>
      <c r="Q63" s="93"/>
      <c r="R63" s="93"/>
      <c r="S63" s="91"/>
      <c r="T63" s="91"/>
      <c r="U63" s="91"/>
      <c r="V63" s="91"/>
      <c r="W63" s="91"/>
      <c r="X63" s="91"/>
      <c r="Y63" s="22"/>
      <c r="Z63" s="3"/>
    </row>
    <row r="64" spans="1:26" x14ac:dyDescent="0.2">
      <c r="A64" s="83"/>
      <c r="C64" s="78" t="s">
        <v>273</v>
      </c>
      <c r="O64" s="83"/>
    </row>
    <row r="65" spans="1:15" x14ac:dyDescent="0.2">
      <c r="A65" s="83"/>
      <c r="B65"/>
      <c r="O65" s="83"/>
    </row>
    <row r="66" spans="1:15" x14ac:dyDescent="0.2">
      <c r="A66" s="83"/>
      <c r="C66" s="106" t="s">
        <v>262</v>
      </c>
      <c r="D66" s="90"/>
      <c r="E66" s="90"/>
      <c r="F66" s="90"/>
      <c r="G66" s="90"/>
      <c r="H66" s="90"/>
      <c r="O66" s="83"/>
    </row>
    <row r="67" spans="1:15" ht="130.5" customHeight="1" x14ac:dyDescent="0.2">
      <c r="A67" s="83"/>
      <c r="B67"/>
      <c r="C67" s="79" t="s">
        <v>10</v>
      </c>
      <c r="D67" s="157" t="s">
        <v>11</v>
      </c>
      <c r="E67" s="158"/>
      <c r="F67" s="136" t="s">
        <v>244</v>
      </c>
      <c r="G67" s="136" t="s">
        <v>313</v>
      </c>
      <c r="H67" s="136" t="s">
        <v>314</v>
      </c>
      <c r="I67" s="136" t="s">
        <v>315</v>
      </c>
      <c r="O67" s="83"/>
    </row>
    <row r="68" spans="1:15" x14ac:dyDescent="0.2">
      <c r="A68" s="83"/>
      <c r="C68" s="79" t="s">
        <v>65</v>
      </c>
      <c r="D68" s="79" t="s">
        <v>13</v>
      </c>
      <c r="E68" s="79">
        <v>1</v>
      </c>
      <c r="F68" s="102" t="e">
        <f>Atlantic_Scenario_Calculations!K20</f>
        <v>#DIV/0!</v>
      </c>
      <c r="G68" s="102" t="e">
        <f>Atlantic_Scenario_Calculations!L20</f>
        <v>#DIV/0!</v>
      </c>
      <c r="H68" s="102" t="e">
        <f>Atlantic_Scenario_Calculations!M20</f>
        <v>#DIV/0!</v>
      </c>
      <c r="I68" s="102" t="e">
        <f>Atlantic_Scenario_Calculations!N20</f>
        <v>#DIV/0!</v>
      </c>
      <c r="O68" s="83"/>
    </row>
    <row r="69" spans="1:15" x14ac:dyDescent="0.2">
      <c r="A69" s="83"/>
      <c r="C69" s="79" t="s">
        <v>66</v>
      </c>
      <c r="D69" s="79" t="s">
        <v>13</v>
      </c>
      <c r="E69" s="79">
        <v>2</v>
      </c>
      <c r="F69" s="102" t="e">
        <f>Atlantic_Scenario_Calculations!K21</f>
        <v>#DIV/0!</v>
      </c>
      <c r="G69" s="102" t="e">
        <f>Atlantic_Scenario_Calculations!L21</f>
        <v>#DIV/0!</v>
      </c>
      <c r="H69" s="102" t="e">
        <f>Atlantic_Scenario_Calculations!M21</f>
        <v>#DIV/0!</v>
      </c>
      <c r="I69" s="102" t="e">
        <f>Atlantic_Scenario_Calculations!N21</f>
        <v>#DIV/0!</v>
      </c>
      <c r="O69" s="83"/>
    </row>
    <row r="70" spans="1:15" x14ac:dyDescent="0.2">
      <c r="A70" s="83"/>
      <c r="C70" s="79" t="s">
        <v>67</v>
      </c>
      <c r="D70" s="79" t="s">
        <v>13</v>
      </c>
      <c r="E70" s="79">
        <v>3</v>
      </c>
      <c r="F70" s="102" t="e">
        <f>Atlantic_Scenario_Calculations!K22</f>
        <v>#DIV/0!</v>
      </c>
      <c r="G70" s="102" t="e">
        <f>Atlantic_Scenario_Calculations!L22</f>
        <v>#DIV/0!</v>
      </c>
      <c r="H70" s="102" t="e">
        <f>Atlantic_Scenario_Calculations!M22</f>
        <v>#DIV/0!</v>
      </c>
      <c r="I70" s="102" t="e">
        <f>Atlantic_Scenario_Calculations!N22</f>
        <v>#DIV/0!</v>
      </c>
      <c r="O70" s="83"/>
    </row>
    <row r="71" spans="1:15" x14ac:dyDescent="0.2">
      <c r="A71" s="83"/>
      <c r="C71" s="79" t="s">
        <v>68</v>
      </c>
      <c r="D71" s="79" t="s">
        <v>14</v>
      </c>
      <c r="E71" s="79">
        <v>1</v>
      </c>
      <c r="F71" s="102" t="e">
        <f>Atlantic_Scenario_Calculations!K23</f>
        <v>#DIV/0!</v>
      </c>
      <c r="G71" s="102" t="e">
        <f>Atlantic_Scenario_Calculations!L23</f>
        <v>#DIV/0!</v>
      </c>
      <c r="H71" s="102" t="e">
        <f>Atlantic_Scenario_Calculations!M23</f>
        <v>#DIV/0!</v>
      </c>
      <c r="I71" s="102" t="e">
        <f>Atlantic_Scenario_Calculations!N23</f>
        <v>#DIV/0!</v>
      </c>
      <c r="O71" s="83"/>
    </row>
    <row r="72" spans="1:15" x14ac:dyDescent="0.2">
      <c r="A72" s="83"/>
      <c r="C72" s="79" t="s">
        <v>69</v>
      </c>
      <c r="D72" s="79" t="s">
        <v>14</v>
      </c>
      <c r="E72" s="79">
        <v>10</v>
      </c>
      <c r="F72" s="102" t="e">
        <f>Atlantic_Scenario_Calculations!K24</f>
        <v>#DIV/0!</v>
      </c>
      <c r="G72" s="102" t="e">
        <f>Atlantic_Scenario_Calculations!L24</f>
        <v>#DIV/0!</v>
      </c>
      <c r="H72" s="102" t="e">
        <f>Atlantic_Scenario_Calculations!M24</f>
        <v>#DIV/0!</v>
      </c>
      <c r="I72" s="102" t="e">
        <f>Atlantic_Scenario_Calculations!N24</f>
        <v>#DIV/0!</v>
      </c>
      <c r="O72" s="83"/>
    </row>
    <row r="73" spans="1:15" x14ac:dyDescent="0.2">
      <c r="A73" s="83"/>
      <c r="C73" s="79" t="s">
        <v>70</v>
      </c>
      <c r="D73" s="79" t="s">
        <v>14</v>
      </c>
      <c r="E73" s="79">
        <v>3</v>
      </c>
      <c r="F73" s="102" t="e">
        <f>Atlantic_Scenario_Calculations!K25</f>
        <v>#DIV/0!</v>
      </c>
      <c r="G73" s="102" t="e">
        <f>Atlantic_Scenario_Calculations!L25</f>
        <v>#DIV/0!</v>
      </c>
      <c r="H73" s="102" t="e">
        <f>Atlantic_Scenario_Calculations!M25</f>
        <v>#DIV/0!</v>
      </c>
      <c r="I73" s="102" t="e">
        <f>Atlantic_Scenario_Calculations!N25</f>
        <v>#DIV/0!</v>
      </c>
      <c r="O73" s="83"/>
    </row>
    <row r="74" spans="1:15" x14ac:dyDescent="0.2">
      <c r="A74" s="83"/>
      <c r="C74" s="79" t="s">
        <v>71</v>
      </c>
      <c r="D74" s="79" t="s">
        <v>14</v>
      </c>
      <c r="E74" s="79">
        <v>4</v>
      </c>
      <c r="F74" s="102" t="e">
        <f>Atlantic_Scenario_Calculations!K26</f>
        <v>#DIV/0!</v>
      </c>
      <c r="G74" s="102" t="e">
        <f>Atlantic_Scenario_Calculations!L26</f>
        <v>#DIV/0!</v>
      </c>
      <c r="H74" s="102" t="e">
        <f>Atlantic_Scenario_Calculations!M26</f>
        <v>#DIV/0!</v>
      </c>
      <c r="I74" s="102" t="e">
        <f>Atlantic_Scenario_Calculations!N26</f>
        <v>#DIV/0!</v>
      </c>
      <c r="O74" s="83"/>
    </row>
    <row r="75" spans="1:15" x14ac:dyDescent="0.2">
      <c r="A75" s="83"/>
      <c r="C75" s="79" t="s">
        <v>72</v>
      </c>
      <c r="D75" s="79" t="s">
        <v>14</v>
      </c>
      <c r="E75" s="79">
        <v>5</v>
      </c>
      <c r="F75" s="102" t="e">
        <f>Atlantic_Scenario_Calculations!K27</f>
        <v>#DIV/0!</v>
      </c>
      <c r="G75" s="102" t="e">
        <f>Atlantic_Scenario_Calculations!L27</f>
        <v>#DIV/0!</v>
      </c>
      <c r="H75" s="102" t="e">
        <f>Atlantic_Scenario_Calculations!M27</f>
        <v>#DIV/0!</v>
      </c>
      <c r="I75" s="102" t="e">
        <f>Atlantic_Scenario_Calculations!N27</f>
        <v>#DIV/0!</v>
      </c>
      <c r="O75" s="83"/>
    </row>
    <row r="76" spans="1:15" x14ac:dyDescent="0.2">
      <c r="A76" s="83"/>
      <c r="C76" s="79" t="s">
        <v>73</v>
      </c>
      <c r="D76" s="79" t="s">
        <v>14</v>
      </c>
      <c r="E76" s="79">
        <v>7</v>
      </c>
      <c r="F76" s="102" t="e">
        <f>Atlantic_Scenario_Calculations!K28</f>
        <v>#DIV/0!</v>
      </c>
      <c r="G76" s="102" t="e">
        <f>Atlantic_Scenario_Calculations!L28</f>
        <v>#DIV/0!</v>
      </c>
      <c r="H76" s="102" t="e">
        <f>Atlantic_Scenario_Calculations!M28</f>
        <v>#DIV/0!</v>
      </c>
      <c r="I76" s="102" t="e">
        <f>Atlantic_Scenario_Calculations!N28</f>
        <v>#DIV/0!</v>
      </c>
      <c r="O76" s="83"/>
    </row>
    <row r="77" spans="1:15" x14ac:dyDescent="0.2">
      <c r="A77" s="83"/>
      <c r="C77" s="79" t="s">
        <v>21</v>
      </c>
      <c r="D77" s="79" t="s">
        <v>14</v>
      </c>
      <c r="E77" s="79">
        <v>8</v>
      </c>
      <c r="F77" s="102" t="e">
        <f>Atlantic_Scenario_Calculations!K29</f>
        <v>#DIV/0!</v>
      </c>
      <c r="G77" s="102" t="e">
        <f>Atlantic_Scenario_Calculations!L29</f>
        <v>#DIV/0!</v>
      </c>
      <c r="H77" s="102" t="e">
        <f>Atlantic_Scenario_Calculations!M29</f>
        <v>#DIV/0!</v>
      </c>
      <c r="I77" s="102" t="e">
        <f>Atlantic_Scenario_Calculations!N29</f>
        <v>#DIV/0!</v>
      </c>
      <c r="O77" s="83"/>
    </row>
    <row r="78" spans="1:15" x14ac:dyDescent="0.2">
      <c r="A78" s="83"/>
      <c r="C78" s="79" t="s">
        <v>22</v>
      </c>
      <c r="D78" s="79" t="s">
        <v>14</v>
      </c>
      <c r="E78" s="79">
        <v>9</v>
      </c>
      <c r="F78" s="102" t="e">
        <f>Atlantic_Scenario_Calculations!K30</f>
        <v>#DIV/0!</v>
      </c>
      <c r="G78" s="102" t="e">
        <f>Atlantic_Scenario_Calculations!L30</f>
        <v>#DIV/0!</v>
      </c>
      <c r="H78" s="102" t="e">
        <f>Atlantic_Scenario_Calculations!M30</f>
        <v>#DIV/0!</v>
      </c>
      <c r="I78" s="102" t="e">
        <f>Atlantic_Scenario_Calculations!N30</f>
        <v>#DIV/0!</v>
      </c>
      <c r="O78" s="83"/>
    </row>
    <row r="79" spans="1:15" x14ac:dyDescent="0.2">
      <c r="A79" s="83"/>
      <c r="C79" s="79" t="s">
        <v>23</v>
      </c>
      <c r="D79" s="79" t="s">
        <v>15</v>
      </c>
      <c r="E79" s="79">
        <v>1</v>
      </c>
      <c r="F79" s="102" t="e">
        <f>Atlantic_Scenario_Calculations!K31</f>
        <v>#DIV/0!</v>
      </c>
      <c r="G79" s="102" t="e">
        <f>Atlantic_Scenario_Calculations!L31</f>
        <v>#DIV/0!</v>
      </c>
      <c r="H79" s="102" t="e">
        <f>Atlantic_Scenario_Calculations!M31</f>
        <v>#DIV/0!</v>
      </c>
      <c r="I79" s="102" t="e">
        <f>Atlantic_Scenario_Calculations!N31</f>
        <v>#DIV/0!</v>
      </c>
      <c r="O79" s="83"/>
    </row>
    <row r="80" spans="1:15" x14ac:dyDescent="0.2">
      <c r="A80" s="83"/>
      <c r="C80" s="79" t="s">
        <v>24</v>
      </c>
      <c r="D80" s="79" t="s">
        <v>15</v>
      </c>
      <c r="E80" s="79">
        <v>2</v>
      </c>
      <c r="F80" s="102" t="e">
        <f>Atlantic_Scenario_Calculations!K32</f>
        <v>#DIV/0!</v>
      </c>
      <c r="G80" s="102" t="e">
        <f>Atlantic_Scenario_Calculations!L32</f>
        <v>#DIV/0!</v>
      </c>
      <c r="H80" s="102" t="e">
        <f>Atlantic_Scenario_Calculations!M32</f>
        <v>#DIV/0!</v>
      </c>
      <c r="I80" s="102" t="e">
        <f>Atlantic_Scenario_Calculations!N32</f>
        <v>#DIV/0!</v>
      </c>
      <c r="O80" s="83"/>
    </row>
    <row r="81" spans="1:15" x14ac:dyDescent="0.2">
      <c r="A81" s="83"/>
      <c r="C81" s="79" t="s">
        <v>25</v>
      </c>
      <c r="D81" s="79" t="s">
        <v>16</v>
      </c>
      <c r="E81" s="79">
        <v>3</v>
      </c>
      <c r="F81" s="102" t="e">
        <f>Atlantic_Scenario_Calculations!K33</f>
        <v>#DIV/0!</v>
      </c>
      <c r="G81" s="102" t="e">
        <f>Atlantic_Scenario_Calculations!L33</f>
        <v>#DIV/0!</v>
      </c>
      <c r="H81" s="102" t="e">
        <f>Atlantic_Scenario_Calculations!M33</f>
        <v>#DIV/0!</v>
      </c>
      <c r="I81" s="102" t="e">
        <f>Atlantic_Scenario_Calculations!N33</f>
        <v>#DIV/0!</v>
      </c>
      <c r="O81" s="83"/>
    </row>
    <row r="82" spans="1:15" x14ac:dyDescent="0.2">
      <c r="A82" s="83"/>
      <c r="C82" s="79" t="s">
        <v>26</v>
      </c>
      <c r="D82" s="79" t="s">
        <v>16</v>
      </c>
      <c r="E82" s="79">
        <v>1</v>
      </c>
      <c r="F82" s="102" t="e">
        <f>Atlantic_Scenario_Calculations!K34</f>
        <v>#DIV/0!</v>
      </c>
      <c r="G82" s="102" t="e">
        <f>Atlantic_Scenario_Calculations!L34</f>
        <v>#DIV/0!</v>
      </c>
      <c r="H82" s="102" t="e">
        <f>Atlantic_Scenario_Calculations!M34</f>
        <v>#DIV/0!</v>
      </c>
      <c r="I82" s="102" t="e">
        <f>Atlantic_Scenario_Calculations!N34</f>
        <v>#DIV/0!</v>
      </c>
      <c r="O82" s="83"/>
    </row>
    <row r="83" spans="1:15" x14ac:dyDescent="0.2">
      <c r="A83" s="83"/>
      <c r="C83" s="79" t="s">
        <v>27</v>
      </c>
      <c r="D83" s="79" t="s">
        <v>16</v>
      </c>
      <c r="E83" s="79">
        <v>2</v>
      </c>
      <c r="F83" s="102" t="e">
        <f>Atlantic_Scenario_Calculations!K35</f>
        <v>#DIV/0!</v>
      </c>
      <c r="G83" s="102" t="e">
        <f>Atlantic_Scenario_Calculations!L35</f>
        <v>#DIV/0!</v>
      </c>
      <c r="H83" s="102" t="e">
        <f>Atlantic_Scenario_Calculations!M35</f>
        <v>#DIV/0!</v>
      </c>
      <c r="I83" s="102" t="e">
        <f>Atlantic_Scenario_Calculations!N35</f>
        <v>#DIV/0!</v>
      </c>
      <c r="O83" s="83"/>
    </row>
    <row r="84" spans="1:15" x14ac:dyDescent="0.2">
      <c r="A84" s="83"/>
      <c r="C84" s="79" t="s">
        <v>28</v>
      </c>
      <c r="D84" s="79" t="s">
        <v>16</v>
      </c>
      <c r="E84" s="79">
        <v>4</v>
      </c>
      <c r="F84" s="102" t="e">
        <f>Atlantic_Scenario_Calculations!K36</f>
        <v>#DIV/0!</v>
      </c>
      <c r="G84" s="102" t="e">
        <f>Atlantic_Scenario_Calculations!L36</f>
        <v>#DIV/0!</v>
      </c>
      <c r="H84" s="102" t="e">
        <f>Atlantic_Scenario_Calculations!M36</f>
        <v>#DIV/0!</v>
      </c>
      <c r="I84" s="102" t="e">
        <f>Atlantic_Scenario_Calculations!N36</f>
        <v>#DIV/0!</v>
      </c>
      <c r="O84" s="83"/>
    </row>
    <row r="85" spans="1:15" x14ac:dyDescent="0.2">
      <c r="A85" s="83"/>
      <c r="C85" s="79" t="s">
        <v>29</v>
      </c>
      <c r="D85" s="79" t="s">
        <v>16</v>
      </c>
      <c r="E85" s="79">
        <v>5</v>
      </c>
      <c r="F85" s="102" t="e">
        <f>Atlantic_Scenario_Calculations!K37</f>
        <v>#DIV/0!</v>
      </c>
      <c r="G85" s="102" t="e">
        <f>Atlantic_Scenario_Calculations!L37</f>
        <v>#DIV/0!</v>
      </c>
      <c r="H85" s="102" t="e">
        <f>Atlantic_Scenario_Calculations!M37</f>
        <v>#DIV/0!</v>
      </c>
      <c r="I85" s="102" t="e">
        <f>Atlantic_Scenario_Calculations!N37</f>
        <v>#DIV/0!</v>
      </c>
      <c r="O85" s="83"/>
    </row>
    <row r="86" spans="1:15" x14ac:dyDescent="0.2">
      <c r="A86" s="83"/>
      <c r="C86" s="79" t="s">
        <v>30</v>
      </c>
      <c r="D86" s="79" t="s">
        <v>15</v>
      </c>
      <c r="E86" s="79">
        <v>10</v>
      </c>
      <c r="F86" s="102" t="e">
        <f>Atlantic_Scenario_Calculations!K38</f>
        <v>#DIV/0!</v>
      </c>
      <c r="G86" s="102" t="e">
        <f>Atlantic_Scenario_Calculations!L38</f>
        <v>#DIV/0!</v>
      </c>
      <c r="H86" s="102" t="e">
        <f>Atlantic_Scenario_Calculations!M38</f>
        <v>#DIV/0!</v>
      </c>
      <c r="I86" s="102" t="e">
        <f>Atlantic_Scenario_Calculations!N38</f>
        <v>#DIV/0!</v>
      </c>
      <c r="O86" s="83"/>
    </row>
    <row r="87" spans="1:15" x14ac:dyDescent="0.2">
      <c r="A87" s="83"/>
      <c r="C87" s="79" t="s">
        <v>32</v>
      </c>
      <c r="D87" s="79" t="s">
        <v>17</v>
      </c>
      <c r="E87" s="79">
        <v>1</v>
      </c>
      <c r="F87" s="102" t="e">
        <f>Atlantic_Scenario_Calculations!K39</f>
        <v>#DIV/0!</v>
      </c>
      <c r="G87" s="102" t="e">
        <f>Atlantic_Scenario_Calculations!L39</f>
        <v>#DIV/0!</v>
      </c>
      <c r="H87" s="102" t="e">
        <f>Atlantic_Scenario_Calculations!M39</f>
        <v>#DIV/0!</v>
      </c>
      <c r="I87" s="102" t="e">
        <f>Atlantic_Scenario_Calculations!N39</f>
        <v>#DIV/0!</v>
      </c>
      <c r="O87" s="83"/>
    </row>
    <row r="88" spans="1:15" x14ac:dyDescent="0.2">
      <c r="A88" s="83"/>
      <c r="C88" s="79" t="s">
        <v>31</v>
      </c>
      <c r="D88" s="79" t="s">
        <v>17</v>
      </c>
      <c r="E88" s="79">
        <v>2</v>
      </c>
      <c r="F88" s="102" t="e">
        <f>Atlantic_Scenario_Calculations!K40</f>
        <v>#DIV/0!</v>
      </c>
      <c r="G88" s="102" t="e">
        <f>Atlantic_Scenario_Calculations!L40</f>
        <v>#DIV/0!</v>
      </c>
      <c r="H88" s="102" t="e">
        <f>Atlantic_Scenario_Calculations!M40</f>
        <v>#DIV/0!</v>
      </c>
      <c r="I88" s="102" t="e">
        <f>Atlantic_Scenario_Calculations!N40</f>
        <v>#DIV/0!</v>
      </c>
      <c r="O88" s="83"/>
    </row>
    <row r="89" spans="1:15" x14ac:dyDescent="0.2">
      <c r="A89" s="83"/>
      <c r="C89" s="79" t="s">
        <v>33</v>
      </c>
      <c r="D89" s="79" t="s">
        <v>17</v>
      </c>
      <c r="E89" s="79">
        <v>3</v>
      </c>
      <c r="F89" s="102" t="e">
        <f>Atlantic_Scenario_Calculations!K41</f>
        <v>#DIV/0!</v>
      </c>
      <c r="G89" s="102" t="e">
        <f>Atlantic_Scenario_Calculations!L41</f>
        <v>#DIV/0!</v>
      </c>
      <c r="H89" s="102" t="e">
        <f>Atlantic_Scenario_Calculations!M41</f>
        <v>#DIV/0!</v>
      </c>
      <c r="I89" s="102" t="e">
        <f>Atlantic_Scenario_Calculations!N41</f>
        <v>#DIV/0!</v>
      </c>
      <c r="O89" s="83"/>
    </row>
    <row r="90" spans="1:15" x14ac:dyDescent="0.2">
      <c r="A90" s="83"/>
      <c r="C90" s="79" t="s">
        <v>34</v>
      </c>
      <c r="D90" s="79" t="s">
        <v>17</v>
      </c>
      <c r="E90" s="79">
        <v>4</v>
      </c>
      <c r="F90" s="102" t="e">
        <f>Atlantic_Scenario_Calculations!K42</f>
        <v>#DIV/0!</v>
      </c>
      <c r="G90" s="102" t="e">
        <f>Atlantic_Scenario_Calculations!L42</f>
        <v>#DIV/0!</v>
      </c>
      <c r="H90" s="102" t="e">
        <f>Atlantic_Scenario_Calculations!M42</f>
        <v>#DIV/0!</v>
      </c>
      <c r="I90" s="102" t="e">
        <f>Atlantic_Scenario_Calculations!N42</f>
        <v>#DIV/0!</v>
      </c>
      <c r="O90" s="83"/>
    </row>
    <row r="91" spans="1:15" x14ac:dyDescent="0.2">
      <c r="A91" s="83"/>
      <c r="C91" s="79" t="s">
        <v>35</v>
      </c>
      <c r="D91" s="79" t="s">
        <v>17</v>
      </c>
      <c r="E91" s="79">
        <v>5</v>
      </c>
      <c r="F91" s="102" t="e">
        <f>Atlantic_Scenario_Calculations!K43</f>
        <v>#DIV/0!</v>
      </c>
      <c r="G91" s="102" t="e">
        <f>Atlantic_Scenario_Calculations!L43</f>
        <v>#DIV/0!</v>
      </c>
      <c r="H91" s="102" t="e">
        <f>Atlantic_Scenario_Calculations!M43</f>
        <v>#DIV/0!</v>
      </c>
      <c r="I91" s="102" t="e">
        <f>Atlantic_Scenario_Calculations!N43</f>
        <v>#DIV/0!</v>
      </c>
      <c r="O91" s="83"/>
    </row>
    <row r="92" spans="1:15" x14ac:dyDescent="0.2">
      <c r="A92" s="83"/>
      <c r="C92" s="79" t="s">
        <v>36</v>
      </c>
      <c r="D92" s="79" t="s">
        <v>17</v>
      </c>
      <c r="E92" s="79">
        <v>6</v>
      </c>
      <c r="F92" s="102" t="e">
        <f>Atlantic_Scenario_Calculations!K44</f>
        <v>#DIV/0!</v>
      </c>
      <c r="G92" s="102" t="e">
        <f>Atlantic_Scenario_Calculations!L44</f>
        <v>#DIV/0!</v>
      </c>
      <c r="H92" s="102" t="e">
        <f>Atlantic_Scenario_Calculations!M44</f>
        <v>#DIV/0!</v>
      </c>
      <c r="I92" s="102" t="e">
        <f>Atlantic_Scenario_Calculations!N44</f>
        <v>#DIV/0!</v>
      </c>
      <c r="O92" s="83"/>
    </row>
    <row r="93" spans="1:15" x14ac:dyDescent="0.2">
      <c r="A93" s="83"/>
      <c r="C93" s="79" t="s">
        <v>37</v>
      </c>
      <c r="D93" s="79" t="s">
        <v>17</v>
      </c>
      <c r="E93" s="79">
        <v>7</v>
      </c>
      <c r="F93" s="102" t="e">
        <f>Atlantic_Scenario_Calculations!K45</f>
        <v>#DIV/0!</v>
      </c>
      <c r="G93" s="102" t="e">
        <f>Atlantic_Scenario_Calculations!L45</f>
        <v>#DIV/0!</v>
      </c>
      <c r="H93" s="102" t="e">
        <f>Atlantic_Scenario_Calculations!M45</f>
        <v>#DIV/0!</v>
      </c>
      <c r="I93" s="102" t="e">
        <f>Atlantic_Scenario_Calculations!N45</f>
        <v>#DIV/0!</v>
      </c>
      <c r="O93" s="83"/>
    </row>
    <row r="94" spans="1:15" x14ac:dyDescent="0.2">
      <c r="A94" s="83"/>
      <c r="C94" s="79" t="s">
        <v>38</v>
      </c>
      <c r="D94" s="79" t="s">
        <v>17</v>
      </c>
      <c r="E94" s="79">
        <v>8</v>
      </c>
      <c r="F94" s="102" t="e">
        <f>Atlantic_Scenario_Calculations!K46</f>
        <v>#DIV/0!</v>
      </c>
      <c r="G94" s="102" t="e">
        <f>Atlantic_Scenario_Calculations!L46</f>
        <v>#DIV/0!</v>
      </c>
      <c r="H94" s="102" t="e">
        <f>Atlantic_Scenario_Calculations!M46</f>
        <v>#DIV/0!</v>
      </c>
      <c r="I94" s="102" t="e">
        <f>Atlantic_Scenario_Calculations!N46</f>
        <v>#DIV/0!</v>
      </c>
      <c r="O94" s="83"/>
    </row>
    <row r="95" spans="1:15" x14ac:dyDescent="0.2">
      <c r="A95" s="83"/>
      <c r="C95" s="79" t="s">
        <v>39</v>
      </c>
      <c r="D95" s="79" t="s">
        <v>18</v>
      </c>
      <c r="E95" s="79">
        <v>5</v>
      </c>
      <c r="F95" s="102" t="e">
        <f>Atlantic_Scenario_Calculations!K47</f>
        <v>#DIV/0!</v>
      </c>
      <c r="G95" s="102" t="e">
        <f>Atlantic_Scenario_Calculations!L47</f>
        <v>#DIV/0!</v>
      </c>
      <c r="H95" s="102" t="e">
        <f>Atlantic_Scenario_Calculations!M47</f>
        <v>#DIV/0!</v>
      </c>
      <c r="I95" s="102" t="e">
        <f>Atlantic_Scenario_Calculations!N47</f>
        <v>#DIV/0!</v>
      </c>
      <c r="O95" s="83"/>
    </row>
    <row r="96" spans="1:15" x14ac:dyDescent="0.2">
      <c r="A96" s="83"/>
      <c r="C96" s="79" t="s">
        <v>40</v>
      </c>
      <c r="D96" s="79" t="s">
        <v>18</v>
      </c>
      <c r="E96" s="79">
        <v>8</v>
      </c>
      <c r="F96" s="102" t="e">
        <f>Atlantic_Scenario_Calculations!K48</f>
        <v>#DIV/0!</v>
      </c>
      <c r="G96" s="102" t="e">
        <f>Atlantic_Scenario_Calculations!L48</f>
        <v>#DIV/0!</v>
      </c>
      <c r="H96" s="102" t="e">
        <f>Atlantic_Scenario_Calculations!M48</f>
        <v>#DIV/0!</v>
      </c>
      <c r="I96" s="102" t="e">
        <f>Atlantic_Scenario_Calculations!N48</f>
        <v>#DIV/0!</v>
      </c>
      <c r="O96" s="83"/>
    </row>
    <row r="97" spans="1:15" x14ac:dyDescent="0.2">
      <c r="A97" s="83"/>
      <c r="C97" s="79" t="s">
        <v>41</v>
      </c>
      <c r="D97" s="79" t="s">
        <v>15</v>
      </c>
      <c r="E97" s="79">
        <v>4</v>
      </c>
      <c r="F97" s="102" t="e">
        <f>Atlantic_Scenario_Calculations!K49</f>
        <v>#DIV/0!</v>
      </c>
      <c r="G97" s="102" t="e">
        <f>Atlantic_Scenario_Calculations!L49</f>
        <v>#DIV/0!</v>
      </c>
      <c r="H97" s="102" t="e">
        <f>Atlantic_Scenario_Calculations!M49</f>
        <v>#DIV/0!</v>
      </c>
      <c r="I97" s="102" t="e">
        <f>Atlantic_Scenario_Calculations!N49</f>
        <v>#DIV/0!</v>
      </c>
      <c r="O97" s="83"/>
    </row>
    <row r="98" spans="1:15" x14ac:dyDescent="0.2">
      <c r="A98" s="83"/>
      <c r="C98" s="79" t="s">
        <v>42</v>
      </c>
      <c r="D98" s="79" t="s">
        <v>15</v>
      </c>
      <c r="E98" s="79">
        <v>5</v>
      </c>
      <c r="F98" s="102" t="e">
        <f>Atlantic_Scenario_Calculations!K50</f>
        <v>#DIV/0!</v>
      </c>
      <c r="G98" s="102" t="e">
        <f>Atlantic_Scenario_Calculations!L50</f>
        <v>#DIV/0!</v>
      </c>
      <c r="H98" s="102" t="e">
        <f>Atlantic_Scenario_Calculations!M50</f>
        <v>#DIV/0!</v>
      </c>
      <c r="I98" s="102" t="e">
        <f>Atlantic_Scenario_Calculations!N50</f>
        <v>#DIV/0!</v>
      </c>
      <c r="O98" s="83"/>
    </row>
    <row r="99" spans="1:15" x14ac:dyDescent="0.2">
      <c r="A99" s="83"/>
      <c r="C99" s="79" t="s">
        <v>43</v>
      </c>
      <c r="D99" s="79" t="s">
        <v>15</v>
      </c>
      <c r="E99" s="79">
        <v>6</v>
      </c>
      <c r="F99" s="102" t="e">
        <f>Atlantic_Scenario_Calculations!K51</f>
        <v>#DIV/0!</v>
      </c>
      <c r="G99" s="102" t="e">
        <f>Atlantic_Scenario_Calculations!L51</f>
        <v>#DIV/0!</v>
      </c>
      <c r="H99" s="102" t="e">
        <f>Atlantic_Scenario_Calculations!M51</f>
        <v>#DIV/0!</v>
      </c>
      <c r="I99" s="102" t="e">
        <f>Atlantic_Scenario_Calculations!N51</f>
        <v>#DIV/0!</v>
      </c>
      <c r="O99" s="83"/>
    </row>
    <row r="100" spans="1:15" x14ac:dyDescent="0.2">
      <c r="A100" s="83"/>
      <c r="C100" s="79" t="s">
        <v>44</v>
      </c>
      <c r="D100" s="79" t="s">
        <v>15</v>
      </c>
      <c r="E100" s="79">
        <v>7</v>
      </c>
      <c r="F100" s="102" t="e">
        <f>Atlantic_Scenario_Calculations!K52</f>
        <v>#DIV/0!</v>
      </c>
      <c r="G100" s="102" t="e">
        <f>Atlantic_Scenario_Calculations!L52</f>
        <v>#DIV/0!</v>
      </c>
      <c r="H100" s="102" t="e">
        <f>Atlantic_Scenario_Calculations!M52</f>
        <v>#DIV/0!</v>
      </c>
      <c r="I100" s="102" t="e">
        <f>Atlantic_Scenario_Calculations!N52</f>
        <v>#DIV/0!</v>
      </c>
      <c r="O100" s="83"/>
    </row>
    <row r="101" spans="1:15" x14ac:dyDescent="0.2">
      <c r="A101" s="83"/>
      <c r="C101" s="79" t="s">
        <v>45</v>
      </c>
      <c r="D101" s="79" t="s">
        <v>15</v>
      </c>
      <c r="E101" s="79">
        <v>8</v>
      </c>
      <c r="F101" s="102" t="e">
        <f>Atlantic_Scenario_Calculations!K53</f>
        <v>#DIV/0!</v>
      </c>
      <c r="G101" s="102" t="e">
        <f>Atlantic_Scenario_Calculations!L53</f>
        <v>#DIV/0!</v>
      </c>
      <c r="H101" s="102" t="e">
        <f>Atlantic_Scenario_Calculations!M53</f>
        <v>#DIV/0!</v>
      </c>
      <c r="I101" s="102" t="e">
        <f>Atlantic_Scenario_Calculations!N53</f>
        <v>#DIV/0!</v>
      </c>
      <c r="O101" s="83"/>
    </row>
    <row r="102" spans="1:15" x14ac:dyDescent="0.2">
      <c r="A102" s="83"/>
      <c r="C102" s="79" t="s">
        <v>46</v>
      </c>
      <c r="D102" s="79" t="s">
        <v>15</v>
      </c>
      <c r="E102" s="79">
        <v>9</v>
      </c>
      <c r="F102" s="102" t="e">
        <f>Atlantic_Scenario_Calculations!K54</f>
        <v>#DIV/0!</v>
      </c>
      <c r="G102" s="102" t="e">
        <f>Atlantic_Scenario_Calculations!L54</f>
        <v>#DIV/0!</v>
      </c>
      <c r="H102" s="102" t="e">
        <f>Atlantic_Scenario_Calculations!M54</f>
        <v>#DIV/0!</v>
      </c>
      <c r="I102" s="102" t="e">
        <f>Atlantic_Scenario_Calculations!N54</f>
        <v>#DIV/0!</v>
      </c>
      <c r="O102" s="83"/>
    </row>
    <row r="103" spans="1:15" x14ac:dyDescent="0.2">
      <c r="A103" s="83"/>
      <c r="C103" s="79" t="s">
        <v>47</v>
      </c>
      <c r="D103" s="79" t="s">
        <v>19</v>
      </c>
      <c r="E103" s="79">
        <v>10</v>
      </c>
      <c r="F103" s="102" t="e">
        <f>Atlantic_Scenario_Calculations!K55</f>
        <v>#DIV/0!</v>
      </c>
      <c r="G103" s="102" t="e">
        <f>Atlantic_Scenario_Calculations!L55</f>
        <v>#DIV/0!</v>
      </c>
      <c r="H103" s="102" t="e">
        <f>Atlantic_Scenario_Calculations!M55</f>
        <v>#DIV/0!</v>
      </c>
      <c r="I103" s="102" t="e">
        <f>Atlantic_Scenario_Calculations!N55</f>
        <v>#DIV/0!</v>
      </c>
      <c r="O103" s="83"/>
    </row>
    <row r="104" spans="1:15" x14ac:dyDescent="0.2">
      <c r="A104" s="83"/>
      <c r="C104" s="79" t="s">
        <v>48</v>
      </c>
      <c r="D104" s="79" t="s">
        <v>19</v>
      </c>
      <c r="E104" s="79">
        <v>4</v>
      </c>
      <c r="F104" s="102" t="e">
        <f>Atlantic_Scenario_Calculations!K56</f>
        <v>#DIV/0!</v>
      </c>
      <c r="G104" s="102" t="e">
        <f>Atlantic_Scenario_Calculations!L56</f>
        <v>#DIV/0!</v>
      </c>
      <c r="H104" s="102" t="e">
        <f>Atlantic_Scenario_Calculations!M56</f>
        <v>#DIV/0!</v>
      </c>
      <c r="I104" s="102" t="e">
        <f>Atlantic_Scenario_Calculations!N56</f>
        <v>#DIV/0!</v>
      </c>
      <c r="O104" s="83"/>
    </row>
    <row r="105" spans="1:15" x14ac:dyDescent="0.2">
      <c r="A105" s="83"/>
      <c r="C105" s="79" t="s">
        <v>49</v>
      </c>
      <c r="D105" s="79" t="s">
        <v>19</v>
      </c>
      <c r="E105" s="79">
        <v>5</v>
      </c>
      <c r="F105" s="102" t="e">
        <f>Atlantic_Scenario_Calculations!K57</f>
        <v>#DIV/0!</v>
      </c>
      <c r="G105" s="102" t="e">
        <f>Atlantic_Scenario_Calculations!L57</f>
        <v>#DIV/0!</v>
      </c>
      <c r="H105" s="102" t="e">
        <f>Atlantic_Scenario_Calculations!M57</f>
        <v>#DIV/0!</v>
      </c>
      <c r="I105" s="102" t="e">
        <f>Atlantic_Scenario_Calculations!N57</f>
        <v>#DIV/0!</v>
      </c>
      <c r="O105" s="83"/>
    </row>
    <row r="106" spans="1:15" x14ac:dyDescent="0.2">
      <c r="A106" s="83"/>
      <c r="C106" s="79" t="s">
        <v>50</v>
      </c>
      <c r="D106" s="79" t="s">
        <v>19</v>
      </c>
      <c r="E106" s="79">
        <v>8</v>
      </c>
      <c r="F106" s="102" t="e">
        <f>Atlantic_Scenario_Calculations!K58</f>
        <v>#DIV/0!</v>
      </c>
      <c r="G106" s="102" t="e">
        <f>Atlantic_Scenario_Calculations!L58</f>
        <v>#DIV/0!</v>
      </c>
      <c r="H106" s="102" t="e">
        <f>Atlantic_Scenario_Calculations!M58</f>
        <v>#DIV/0!</v>
      </c>
      <c r="I106" s="102" t="e">
        <f>Atlantic_Scenario_Calculations!N58</f>
        <v>#DIV/0!</v>
      </c>
      <c r="O106" s="83"/>
    </row>
    <row r="107" spans="1:15" x14ac:dyDescent="0.2">
      <c r="A107" s="83"/>
      <c r="C107" s="79" t="s">
        <v>51</v>
      </c>
      <c r="D107" s="79" t="s">
        <v>18</v>
      </c>
      <c r="E107" s="79">
        <v>4</v>
      </c>
      <c r="F107" s="102" t="e">
        <f>Atlantic_Scenario_Calculations!K59</f>
        <v>#DIV/0!</v>
      </c>
      <c r="G107" s="102" t="e">
        <f>Atlantic_Scenario_Calculations!L59</f>
        <v>#DIV/0!</v>
      </c>
      <c r="H107" s="102" t="e">
        <f>Atlantic_Scenario_Calculations!M59</f>
        <v>#DIV/0!</v>
      </c>
      <c r="I107" s="102" t="e">
        <f>Atlantic_Scenario_Calculations!N59</f>
        <v>#DIV/0!</v>
      </c>
      <c r="O107" s="83"/>
    </row>
    <row r="108" spans="1:15" x14ac:dyDescent="0.2">
      <c r="A108" s="83"/>
      <c r="C108" s="79" t="s">
        <v>52</v>
      </c>
      <c r="D108" s="79" t="s">
        <v>19</v>
      </c>
      <c r="E108" s="79">
        <v>3</v>
      </c>
      <c r="F108" s="102" t="e">
        <f>Atlantic_Scenario_Calculations!K60</f>
        <v>#DIV/0!</v>
      </c>
      <c r="G108" s="102" t="e">
        <f>Atlantic_Scenario_Calculations!L60</f>
        <v>#DIV/0!</v>
      </c>
      <c r="H108" s="102" t="e">
        <f>Atlantic_Scenario_Calculations!M60</f>
        <v>#DIV/0!</v>
      </c>
      <c r="I108" s="102" t="e">
        <f>Atlantic_Scenario_Calculations!N60</f>
        <v>#DIV/0!</v>
      </c>
      <c r="O108" s="83"/>
    </row>
    <row r="109" spans="1:15" x14ac:dyDescent="0.2">
      <c r="A109" s="83"/>
      <c r="C109" s="79" t="s">
        <v>53</v>
      </c>
      <c r="D109" s="79" t="s">
        <v>19</v>
      </c>
      <c r="E109" s="79">
        <v>6</v>
      </c>
      <c r="F109" s="102" t="e">
        <f>Atlantic_Scenario_Calculations!K61</f>
        <v>#DIV/0!</v>
      </c>
      <c r="G109" s="102" t="e">
        <f>Atlantic_Scenario_Calculations!L61</f>
        <v>#DIV/0!</v>
      </c>
      <c r="H109" s="102" t="e">
        <f>Atlantic_Scenario_Calculations!M61</f>
        <v>#DIV/0!</v>
      </c>
      <c r="I109" s="102" t="e">
        <f>Atlantic_Scenario_Calculations!N61</f>
        <v>#DIV/0!</v>
      </c>
      <c r="O109" s="83"/>
    </row>
    <row r="110" spans="1:15" x14ac:dyDescent="0.2">
      <c r="A110" s="83"/>
      <c r="C110" s="79" t="s">
        <v>54</v>
      </c>
      <c r="D110" s="79" t="s">
        <v>19</v>
      </c>
      <c r="E110" s="79">
        <v>1</v>
      </c>
      <c r="F110" s="102" t="e">
        <f>Atlantic_Scenario_Calculations!K62</f>
        <v>#DIV/0!</v>
      </c>
      <c r="G110" s="102" t="e">
        <f>Atlantic_Scenario_Calculations!L62</f>
        <v>#DIV/0!</v>
      </c>
      <c r="H110" s="102" t="e">
        <f>Atlantic_Scenario_Calculations!M62</f>
        <v>#DIV/0!</v>
      </c>
      <c r="I110" s="102" t="e">
        <f>Atlantic_Scenario_Calculations!N62</f>
        <v>#DIV/0!</v>
      </c>
      <c r="O110" s="83"/>
    </row>
    <row r="111" spans="1:15" x14ac:dyDescent="0.2">
      <c r="A111" s="83"/>
      <c r="C111" s="79" t="s">
        <v>55</v>
      </c>
      <c r="D111" s="79" t="s">
        <v>19</v>
      </c>
      <c r="E111" s="79">
        <v>9</v>
      </c>
      <c r="F111" s="102" t="e">
        <f>Atlantic_Scenario_Calculations!K63</f>
        <v>#DIV/0!</v>
      </c>
      <c r="G111" s="102" t="e">
        <f>Atlantic_Scenario_Calculations!L63</f>
        <v>#DIV/0!</v>
      </c>
      <c r="H111" s="102" t="e">
        <f>Atlantic_Scenario_Calculations!M63</f>
        <v>#DIV/0!</v>
      </c>
      <c r="I111" s="102" t="e">
        <f>Atlantic_Scenario_Calculations!N63</f>
        <v>#DIV/0!</v>
      </c>
      <c r="O111" s="83"/>
    </row>
    <row r="112" spans="1:15" x14ac:dyDescent="0.2">
      <c r="A112" s="83"/>
      <c r="C112" s="79" t="s">
        <v>56</v>
      </c>
      <c r="D112" s="79" t="s">
        <v>20</v>
      </c>
      <c r="E112" s="79">
        <v>1</v>
      </c>
      <c r="F112" s="102" t="e">
        <f>Atlantic_Scenario_Calculations!K64</f>
        <v>#DIV/0!</v>
      </c>
      <c r="G112" s="102" t="e">
        <f>Atlantic_Scenario_Calculations!L64</f>
        <v>#DIV/0!</v>
      </c>
      <c r="H112" s="102" t="e">
        <f>Atlantic_Scenario_Calculations!M64</f>
        <v>#DIV/0!</v>
      </c>
      <c r="I112" s="102" t="e">
        <f>Atlantic_Scenario_Calculations!N64</f>
        <v>#DIV/0!</v>
      </c>
      <c r="O112" s="83"/>
    </row>
    <row r="113" spans="1:15" x14ac:dyDescent="0.2">
      <c r="A113" s="83"/>
      <c r="C113" s="79" t="s">
        <v>57</v>
      </c>
      <c r="D113" s="79" t="s">
        <v>20</v>
      </c>
      <c r="E113" s="79">
        <v>2</v>
      </c>
      <c r="F113" s="102" t="e">
        <f>Atlantic_Scenario_Calculations!K65</f>
        <v>#DIV/0!</v>
      </c>
      <c r="G113" s="102" t="e">
        <f>Atlantic_Scenario_Calculations!L65</f>
        <v>#DIV/0!</v>
      </c>
      <c r="H113" s="102" t="e">
        <f>Atlantic_Scenario_Calculations!M65</f>
        <v>#DIV/0!</v>
      </c>
      <c r="I113" s="102" t="e">
        <f>Atlantic_Scenario_Calculations!N65</f>
        <v>#DIV/0!</v>
      </c>
      <c r="O113" s="83"/>
    </row>
    <row r="114" spans="1:15" x14ac:dyDescent="0.2">
      <c r="A114" s="83"/>
      <c r="C114" s="79" t="s">
        <v>58</v>
      </c>
      <c r="D114" s="79" t="s">
        <v>20</v>
      </c>
      <c r="E114" s="79">
        <v>6</v>
      </c>
      <c r="F114" s="102" t="e">
        <f>Atlantic_Scenario_Calculations!K66</f>
        <v>#DIV/0!</v>
      </c>
      <c r="G114" s="102" t="e">
        <f>Atlantic_Scenario_Calculations!L66</f>
        <v>#DIV/0!</v>
      </c>
      <c r="H114" s="102" t="e">
        <f>Atlantic_Scenario_Calculations!M66</f>
        <v>#DIV/0!</v>
      </c>
      <c r="I114" s="102" t="e">
        <f>Atlantic_Scenario_Calculations!N66</f>
        <v>#DIV/0!</v>
      </c>
      <c r="O114" s="83"/>
    </row>
    <row r="115" spans="1:15" x14ac:dyDescent="0.2">
      <c r="A115" s="83"/>
      <c r="C115" s="79" t="s">
        <v>74</v>
      </c>
      <c r="D115" s="79" t="s">
        <v>59</v>
      </c>
      <c r="E115" s="79">
        <v>1</v>
      </c>
      <c r="F115" s="102" t="e">
        <f>Med_Scenario_Calculations!K20</f>
        <v>#DIV/0!</v>
      </c>
      <c r="G115" s="102" t="e">
        <f>Med_Scenario_Calculations!L20</f>
        <v>#DIV/0!</v>
      </c>
      <c r="H115" s="102" t="e">
        <f>Med_Scenario_Calculations!M20</f>
        <v>#DIV/0!</v>
      </c>
      <c r="I115" s="102" t="e">
        <f>Med_Scenario_Calculations!N20</f>
        <v>#DIV/0!</v>
      </c>
      <c r="O115" s="83"/>
    </row>
    <row r="116" spans="1:15" x14ac:dyDescent="0.2">
      <c r="A116" s="83"/>
      <c r="C116" s="79" t="s">
        <v>75</v>
      </c>
      <c r="D116" s="79" t="s">
        <v>59</v>
      </c>
      <c r="E116" s="79">
        <v>2</v>
      </c>
      <c r="F116" s="102" t="e">
        <f>Med_Scenario_Calculations!K21</f>
        <v>#DIV/0!</v>
      </c>
      <c r="G116" s="102" t="e">
        <f>Med_Scenario_Calculations!L21</f>
        <v>#DIV/0!</v>
      </c>
      <c r="H116" s="102" t="e">
        <f>Med_Scenario_Calculations!M21</f>
        <v>#DIV/0!</v>
      </c>
      <c r="I116" s="102" t="e">
        <f>Med_Scenario_Calculations!N21</f>
        <v>#DIV/0!</v>
      </c>
      <c r="O116" s="83"/>
    </row>
    <row r="117" spans="1:15" x14ac:dyDescent="0.2">
      <c r="A117" s="83"/>
      <c r="C117" s="79" t="s">
        <v>76</v>
      </c>
      <c r="D117" s="79" t="s">
        <v>59</v>
      </c>
      <c r="E117" s="79">
        <v>3</v>
      </c>
      <c r="F117" s="102" t="e">
        <f>Med_Scenario_Calculations!K22</f>
        <v>#DIV/0!</v>
      </c>
      <c r="G117" s="102" t="e">
        <f>Med_Scenario_Calculations!L22</f>
        <v>#DIV/0!</v>
      </c>
      <c r="H117" s="102" t="e">
        <f>Med_Scenario_Calculations!M22</f>
        <v>#DIV/0!</v>
      </c>
      <c r="I117" s="102" t="e">
        <f>Med_Scenario_Calculations!N22</f>
        <v>#DIV/0!</v>
      </c>
      <c r="O117" s="83"/>
    </row>
    <row r="118" spans="1:15" x14ac:dyDescent="0.2">
      <c r="A118" s="83"/>
      <c r="C118" s="79" t="s">
        <v>77</v>
      </c>
      <c r="D118" s="79" t="s">
        <v>59</v>
      </c>
      <c r="E118" s="79">
        <v>5</v>
      </c>
      <c r="F118" s="102" t="e">
        <f>Med_Scenario_Calculations!K23</f>
        <v>#DIV/0!</v>
      </c>
      <c r="G118" s="102" t="e">
        <f>Med_Scenario_Calculations!L23</f>
        <v>#DIV/0!</v>
      </c>
      <c r="H118" s="102" t="e">
        <f>Med_Scenario_Calculations!M23</f>
        <v>#DIV/0!</v>
      </c>
      <c r="I118" s="102" t="e">
        <f>Med_Scenario_Calculations!N23</f>
        <v>#DIV/0!</v>
      </c>
      <c r="O118" s="83"/>
    </row>
    <row r="119" spans="1:15" x14ac:dyDescent="0.2">
      <c r="A119" s="83"/>
      <c r="C119" s="79" t="s">
        <v>78</v>
      </c>
      <c r="D119" s="79" t="s">
        <v>13</v>
      </c>
      <c r="E119" s="79">
        <v>10</v>
      </c>
      <c r="F119" s="102" t="e">
        <f>Med_Scenario_Calculations!K24</f>
        <v>#DIV/0!</v>
      </c>
      <c r="G119" s="102" t="e">
        <f>Med_Scenario_Calculations!L24</f>
        <v>#DIV/0!</v>
      </c>
      <c r="H119" s="102" t="e">
        <f>Med_Scenario_Calculations!M24</f>
        <v>#DIV/0!</v>
      </c>
      <c r="I119" s="102" t="e">
        <f>Med_Scenario_Calculations!N24</f>
        <v>#DIV/0!</v>
      </c>
      <c r="O119" s="83"/>
    </row>
    <row r="120" spans="1:15" x14ac:dyDescent="0.2">
      <c r="A120" s="83"/>
      <c r="C120" s="79" t="s">
        <v>79</v>
      </c>
      <c r="D120" s="79" t="s">
        <v>13</v>
      </c>
      <c r="E120" s="79">
        <v>4</v>
      </c>
      <c r="F120" s="102" t="e">
        <f>Med_Scenario_Calculations!K25</f>
        <v>#DIV/0!</v>
      </c>
      <c r="G120" s="102" t="e">
        <f>Med_Scenario_Calculations!L25</f>
        <v>#DIV/0!</v>
      </c>
      <c r="H120" s="102" t="e">
        <f>Med_Scenario_Calculations!M25</f>
        <v>#DIV/0!</v>
      </c>
      <c r="I120" s="102" t="e">
        <f>Med_Scenario_Calculations!N25</f>
        <v>#DIV/0!</v>
      </c>
      <c r="O120" s="83"/>
    </row>
    <row r="121" spans="1:15" x14ac:dyDescent="0.2">
      <c r="A121" s="83"/>
      <c r="C121" s="79" t="s">
        <v>80</v>
      </c>
      <c r="D121" s="79" t="s">
        <v>13</v>
      </c>
      <c r="E121" s="79">
        <v>5</v>
      </c>
      <c r="F121" s="102" t="e">
        <f>Med_Scenario_Calculations!K26</f>
        <v>#DIV/0!</v>
      </c>
      <c r="G121" s="102" t="e">
        <f>Med_Scenario_Calculations!L26</f>
        <v>#DIV/0!</v>
      </c>
      <c r="H121" s="102" t="e">
        <f>Med_Scenario_Calculations!M26</f>
        <v>#DIV/0!</v>
      </c>
      <c r="I121" s="102" t="e">
        <f>Med_Scenario_Calculations!N26</f>
        <v>#DIV/0!</v>
      </c>
      <c r="O121" s="83"/>
    </row>
    <row r="122" spans="1:15" x14ac:dyDescent="0.2">
      <c r="A122" s="83"/>
      <c r="C122" s="79" t="s">
        <v>81</v>
      </c>
      <c r="D122" s="79" t="s">
        <v>13</v>
      </c>
      <c r="E122" s="79">
        <v>6</v>
      </c>
      <c r="F122" s="102" t="e">
        <f>Med_Scenario_Calculations!K27</f>
        <v>#DIV/0!</v>
      </c>
      <c r="G122" s="102" t="e">
        <f>Med_Scenario_Calculations!L27</f>
        <v>#DIV/0!</v>
      </c>
      <c r="H122" s="102" t="e">
        <f>Med_Scenario_Calculations!M27</f>
        <v>#DIV/0!</v>
      </c>
      <c r="I122" s="102" t="e">
        <f>Med_Scenario_Calculations!N27</f>
        <v>#DIV/0!</v>
      </c>
      <c r="O122" s="83"/>
    </row>
    <row r="123" spans="1:15" x14ac:dyDescent="0.2">
      <c r="A123" s="83"/>
      <c r="C123" s="79" t="s">
        <v>82</v>
      </c>
      <c r="D123" s="79" t="s">
        <v>13</v>
      </c>
      <c r="E123" s="79">
        <v>7</v>
      </c>
      <c r="F123" s="102" t="e">
        <f>Med_Scenario_Calculations!K28</f>
        <v>#DIV/0!</v>
      </c>
      <c r="G123" s="102" t="e">
        <f>Med_Scenario_Calculations!L28</f>
        <v>#DIV/0!</v>
      </c>
      <c r="H123" s="102" t="e">
        <f>Med_Scenario_Calculations!M28</f>
        <v>#DIV/0!</v>
      </c>
      <c r="I123" s="102" t="e">
        <f>Med_Scenario_Calculations!N28</f>
        <v>#DIV/0!</v>
      </c>
      <c r="O123" s="83"/>
    </row>
    <row r="124" spans="1:15" x14ac:dyDescent="0.2">
      <c r="A124" s="83"/>
      <c r="C124" s="79" t="s">
        <v>83</v>
      </c>
      <c r="D124" s="79" t="s">
        <v>13</v>
      </c>
      <c r="E124" s="79">
        <v>8</v>
      </c>
      <c r="F124" s="102" t="e">
        <f>Med_Scenario_Calculations!K29</f>
        <v>#DIV/0!</v>
      </c>
      <c r="G124" s="102" t="e">
        <f>Med_Scenario_Calculations!L29</f>
        <v>#DIV/0!</v>
      </c>
      <c r="H124" s="102" t="e">
        <f>Med_Scenario_Calculations!M29</f>
        <v>#DIV/0!</v>
      </c>
      <c r="I124" s="102" t="e">
        <f>Med_Scenario_Calculations!N29</f>
        <v>#DIV/0!</v>
      </c>
      <c r="O124" s="83"/>
    </row>
    <row r="125" spans="1:15" x14ac:dyDescent="0.2">
      <c r="A125" s="83"/>
      <c r="C125" s="79" t="s">
        <v>84</v>
      </c>
      <c r="D125" s="79" t="s">
        <v>13</v>
      </c>
      <c r="E125" s="79">
        <v>9</v>
      </c>
      <c r="F125" s="102" t="e">
        <f>Med_Scenario_Calculations!K30</f>
        <v>#DIV/0!</v>
      </c>
      <c r="G125" s="102" t="e">
        <f>Med_Scenario_Calculations!L30</f>
        <v>#DIV/0!</v>
      </c>
      <c r="H125" s="102" t="e">
        <f>Med_Scenario_Calculations!M30</f>
        <v>#DIV/0!</v>
      </c>
      <c r="I125" s="102" t="e">
        <f>Med_Scenario_Calculations!N30</f>
        <v>#DIV/0!</v>
      </c>
      <c r="O125" s="83"/>
    </row>
    <row r="126" spans="1:15" x14ac:dyDescent="0.2">
      <c r="A126" s="83"/>
      <c r="C126" s="79" t="s">
        <v>85</v>
      </c>
      <c r="D126" s="79" t="s">
        <v>60</v>
      </c>
      <c r="E126" s="79">
        <v>1</v>
      </c>
      <c r="F126" s="102" t="e">
        <f>Med_Scenario_Calculations!K31</f>
        <v>#DIV/0!</v>
      </c>
      <c r="G126" s="102" t="e">
        <f>Med_Scenario_Calculations!L31</f>
        <v>#DIV/0!</v>
      </c>
      <c r="H126" s="102" t="e">
        <f>Med_Scenario_Calculations!M31</f>
        <v>#DIV/0!</v>
      </c>
      <c r="I126" s="102" t="e">
        <f>Med_Scenario_Calculations!N31</f>
        <v>#DIV/0!</v>
      </c>
      <c r="O126" s="83"/>
    </row>
    <row r="127" spans="1:15" x14ac:dyDescent="0.2">
      <c r="A127" s="83"/>
      <c r="C127" s="79" t="s">
        <v>86</v>
      </c>
      <c r="D127" s="79" t="s">
        <v>60</v>
      </c>
      <c r="E127" s="79">
        <v>10</v>
      </c>
      <c r="F127" s="102" t="e">
        <f>Med_Scenario_Calculations!K32</f>
        <v>#DIV/0!</v>
      </c>
      <c r="G127" s="102" t="e">
        <f>Med_Scenario_Calculations!L32</f>
        <v>#DIV/0!</v>
      </c>
      <c r="H127" s="102" t="e">
        <f>Med_Scenario_Calculations!M32</f>
        <v>#DIV/0!</v>
      </c>
      <c r="I127" s="102" t="e">
        <f>Med_Scenario_Calculations!N32</f>
        <v>#DIV/0!</v>
      </c>
      <c r="O127" s="83"/>
    </row>
    <row r="128" spans="1:15" x14ac:dyDescent="0.2">
      <c r="A128" s="83"/>
      <c r="C128" s="79" t="s">
        <v>87</v>
      </c>
      <c r="D128" s="79" t="s">
        <v>60</v>
      </c>
      <c r="E128" s="79">
        <v>2</v>
      </c>
      <c r="F128" s="102" t="e">
        <f>Med_Scenario_Calculations!K33</f>
        <v>#DIV/0!</v>
      </c>
      <c r="G128" s="102" t="e">
        <f>Med_Scenario_Calculations!L33</f>
        <v>#DIV/0!</v>
      </c>
      <c r="H128" s="102" t="e">
        <f>Med_Scenario_Calculations!M33</f>
        <v>#DIV/0!</v>
      </c>
      <c r="I128" s="102" t="e">
        <f>Med_Scenario_Calculations!N33</f>
        <v>#DIV/0!</v>
      </c>
      <c r="O128" s="83"/>
    </row>
    <row r="129" spans="1:15" x14ac:dyDescent="0.2">
      <c r="A129" s="83"/>
      <c r="C129" s="79" t="s">
        <v>88</v>
      </c>
      <c r="D129" s="79" t="s">
        <v>60</v>
      </c>
      <c r="E129" s="79">
        <v>3</v>
      </c>
      <c r="F129" s="102" t="e">
        <f>Med_Scenario_Calculations!K34</f>
        <v>#DIV/0!</v>
      </c>
      <c r="G129" s="102" t="e">
        <f>Med_Scenario_Calculations!L34</f>
        <v>#DIV/0!</v>
      </c>
      <c r="H129" s="102" t="e">
        <f>Med_Scenario_Calculations!M34</f>
        <v>#DIV/0!</v>
      </c>
      <c r="I129" s="102" t="e">
        <f>Med_Scenario_Calculations!N34</f>
        <v>#DIV/0!</v>
      </c>
      <c r="O129" s="83"/>
    </row>
    <row r="130" spans="1:15" x14ac:dyDescent="0.2">
      <c r="A130" s="83"/>
      <c r="C130" s="79" t="s">
        <v>89</v>
      </c>
      <c r="D130" s="79" t="s">
        <v>60</v>
      </c>
      <c r="E130" s="79">
        <v>4</v>
      </c>
      <c r="F130" s="102" t="e">
        <f>Med_Scenario_Calculations!K35</f>
        <v>#DIV/0!</v>
      </c>
      <c r="G130" s="102" t="e">
        <f>Med_Scenario_Calculations!L35</f>
        <v>#DIV/0!</v>
      </c>
      <c r="H130" s="102" t="e">
        <f>Med_Scenario_Calculations!M35</f>
        <v>#DIV/0!</v>
      </c>
      <c r="I130" s="102" t="e">
        <f>Med_Scenario_Calculations!N35</f>
        <v>#DIV/0!</v>
      </c>
      <c r="O130" s="83"/>
    </row>
    <row r="131" spans="1:15" x14ac:dyDescent="0.2">
      <c r="A131" s="83"/>
      <c r="C131" s="79" t="s">
        <v>90</v>
      </c>
      <c r="D131" s="79" t="s">
        <v>60</v>
      </c>
      <c r="E131" s="79">
        <v>5</v>
      </c>
      <c r="F131" s="102" t="e">
        <f>Med_Scenario_Calculations!K36</f>
        <v>#DIV/0!</v>
      </c>
      <c r="G131" s="102" t="e">
        <f>Med_Scenario_Calculations!L36</f>
        <v>#DIV/0!</v>
      </c>
      <c r="H131" s="102" t="e">
        <f>Med_Scenario_Calculations!M36</f>
        <v>#DIV/0!</v>
      </c>
      <c r="I131" s="102" t="e">
        <f>Med_Scenario_Calculations!N36</f>
        <v>#DIV/0!</v>
      </c>
      <c r="O131" s="83"/>
    </row>
    <row r="132" spans="1:15" x14ac:dyDescent="0.2">
      <c r="A132" s="83"/>
      <c r="C132" s="79" t="s">
        <v>91</v>
      </c>
      <c r="D132" s="79" t="s">
        <v>60</v>
      </c>
      <c r="E132" s="79">
        <v>6</v>
      </c>
      <c r="F132" s="102" t="e">
        <f>Med_Scenario_Calculations!K37</f>
        <v>#DIV/0!</v>
      </c>
      <c r="G132" s="102" t="e">
        <f>Med_Scenario_Calculations!L37</f>
        <v>#DIV/0!</v>
      </c>
      <c r="H132" s="102" t="e">
        <f>Med_Scenario_Calculations!M37</f>
        <v>#DIV/0!</v>
      </c>
      <c r="I132" s="102" t="e">
        <f>Med_Scenario_Calculations!N37</f>
        <v>#DIV/0!</v>
      </c>
      <c r="O132" s="83"/>
    </row>
    <row r="133" spans="1:15" x14ac:dyDescent="0.2">
      <c r="A133" s="83"/>
      <c r="C133" s="79" t="s">
        <v>92</v>
      </c>
      <c r="D133" s="79" t="s">
        <v>60</v>
      </c>
      <c r="E133" s="79">
        <v>7</v>
      </c>
      <c r="F133" s="102" t="e">
        <f>Med_Scenario_Calculations!K38</f>
        <v>#DIV/0!</v>
      </c>
      <c r="G133" s="102" t="e">
        <f>Med_Scenario_Calculations!L38</f>
        <v>#DIV/0!</v>
      </c>
      <c r="H133" s="102" t="e">
        <f>Med_Scenario_Calculations!M38</f>
        <v>#DIV/0!</v>
      </c>
      <c r="I133" s="102" t="e">
        <f>Med_Scenario_Calculations!N38</f>
        <v>#DIV/0!</v>
      </c>
      <c r="O133" s="83"/>
    </row>
    <row r="134" spans="1:15" x14ac:dyDescent="0.2">
      <c r="A134" s="83"/>
      <c r="C134" s="79" t="s">
        <v>93</v>
      </c>
      <c r="D134" s="79" t="s">
        <v>60</v>
      </c>
      <c r="E134" s="79">
        <v>8</v>
      </c>
      <c r="F134" s="102" t="e">
        <f>Med_Scenario_Calculations!K39</f>
        <v>#DIV/0!</v>
      </c>
      <c r="G134" s="102" t="e">
        <f>Med_Scenario_Calculations!L39</f>
        <v>#DIV/0!</v>
      </c>
      <c r="H134" s="102" t="e">
        <f>Med_Scenario_Calculations!M39</f>
        <v>#DIV/0!</v>
      </c>
      <c r="I134" s="102" t="e">
        <f>Med_Scenario_Calculations!N39</f>
        <v>#DIV/0!</v>
      </c>
      <c r="O134" s="83"/>
    </row>
    <row r="135" spans="1:15" x14ac:dyDescent="0.2">
      <c r="A135" s="83"/>
      <c r="C135" s="79" t="s">
        <v>94</v>
      </c>
      <c r="D135" s="79" t="s">
        <v>60</v>
      </c>
      <c r="E135" s="79">
        <v>9</v>
      </c>
      <c r="F135" s="102" t="e">
        <f>Med_Scenario_Calculations!K40</f>
        <v>#DIV/0!</v>
      </c>
      <c r="G135" s="102" t="e">
        <f>Med_Scenario_Calculations!L40</f>
        <v>#DIV/0!</v>
      </c>
      <c r="H135" s="102" t="e">
        <f>Med_Scenario_Calculations!M40</f>
        <v>#DIV/0!</v>
      </c>
      <c r="I135" s="102" t="e">
        <f>Med_Scenario_Calculations!N40</f>
        <v>#DIV/0!</v>
      </c>
      <c r="O135" s="83"/>
    </row>
    <row r="136" spans="1:15" x14ac:dyDescent="0.2">
      <c r="A136" s="83"/>
      <c r="C136" s="79" t="s">
        <v>95</v>
      </c>
      <c r="D136" s="79" t="s">
        <v>61</v>
      </c>
      <c r="E136" s="79">
        <v>10</v>
      </c>
      <c r="F136" s="102" t="e">
        <f>Med_Scenario_Calculations!K41</f>
        <v>#DIV/0!</v>
      </c>
      <c r="G136" s="102" t="e">
        <f>Med_Scenario_Calculations!L41</f>
        <v>#DIV/0!</v>
      </c>
      <c r="H136" s="102" t="e">
        <f>Med_Scenario_Calculations!M41</f>
        <v>#DIV/0!</v>
      </c>
      <c r="I136" s="102" t="e">
        <f>Med_Scenario_Calculations!N41</f>
        <v>#DIV/0!</v>
      </c>
      <c r="O136" s="83"/>
    </row>
    <row r="137" spans="1:15" x14ac:dyDescent="0.2">
      <c r="A137" s="83"/>
      <c r="C137" s="79" t="s">
        <v>96</v>
      </c>
      <c r="D137" s="79" t="s">
        <v>61</v>
      </c>
      <c r="E137" s="79">
        <v>2</v>
      </c>
      <c r="F137" s="102" t="e">
        <f>Med_Scenario_Calculations!K42</f>
        <v>#DIV/0!</v>
      </c>
      <c r="G137" s="102" t="e">
        <f>Med_Scenario_Calculations!L42</f>
        <v>#DIV/0!</v>
      </c>
      <c r="H137" s="102" t="e">
        <f>Med_Scenario_Calculations!M42</f>
        <v>#DIV/0!</v>
      </c>
      <c r="I137" s="102" t="e">
        <f>Med_Scenario_Calculations!N42</f>
        <v>#DIV/0!</v>
      </c>
      <c r="O137" s="83"/>
    </row>
    <row r="138" spans="1:15" x14ac:dyDescent="0.2">
      <c r="A138" s="83"/>
      <c r="C138" s="79" t="s">
        <v>97</v>
      </c>
      <c r="D138" s="79" t="s">
        <v>61</v>
      </c>
      <c r="E138" s="79">
        <v>3</v>
      </c>
      <c r="F138" s="102" t="e">
        <f>Med_Scenario_Calculations!K43</f>
        <v>#DIV/0!</v>
      </c>
      <c r="G138" s="102" t="e">
        <f>Med_Scenario_Calculations!L43</f>
        <v>#DIV/0!</v>
      </c>
      <c r="H138" s="102" t="e">
        <f>Med_Scenario_Calculations!M43</f>
        <v>#DIV/0!</v>
      </c>
      <c r="I138" s="102" t="e">
        <f>Med_Scenario_Calculations!N43</f>
        <v>#DIV/0!</v>
      </c>
      <c r="O138" s="83"/>
    </row>
    <row r="139" spans="1:15" x14ac:dyDescent="0.2">
      <c r="A139" s="83"/>
      <c r="C139" s="79" t="s">
        <v>98</v>
      </c>
      <c r="D139" s="79" t="s">
        <v>61</v>
      </c>
      <c r="E139" s="79">
        <v>5</v>
      </c>
      <c r="F139" s="102" t="e">
        <f>Med_Scenario_Calculations!K44</f>
        <v>#DIV/0!</v>
      </c>
      <c r="G139" s="102" t="e">
        <f>Med_Scenario_Calculations!L44</f>
        <v>#DIV/0!</v>
      </c>
      <c r="H139" s="102" t="e">
        <f>Med_Scenario_Calculations!M44</f>
        <v>#DIV/0!</v>
      </c>
      <c r="I139" s="102" t="e">
        <f>Med_Scenario_Calculations!N44</f>
        <v>#DIV/0!</v>
      </c>
      <c r="O139" s="83"/>
    </row>
    <row r="140" spans="1:15" x14ac:dyDescent="0.2">
      <c r="A140" s="83"/>
      <c r="C140" s="79" t="s">
        <v>99</v>
      </c>
      <c r="D140" s="79" t="s">
        <v>61</v>
      </c>
      <c r="E140" s="79">
        <v>6</v>
      </c>
      <c r="F140" s="102" t="e">
        <f>Med_Scenario_Calculations!K45</f>
        <v>#DIV/0!</v>
      </c>
      <c r="G140" s="102" t="e">
        <f>Med_Scenario_Calculations!L45</f>
        <v>#DIV/0!</v>
      </c>
      <c r="H140" s="102" t="e">
        <f>Med_Scenario_Calculations!M45</f>
        <v>#DIV/0!</v>
      </c>
      <c r="I140" s="102" t="e">
        <f>Med_Scenario_Calculations!N45</f>
        <v>#DIV/0!</v>
      </c>
      <c r="O140" s="83"/>
    </row>
    <row r="141" spans="1:15" x14ac:dyDescent="0.2">
      <c r="A141" s="83"/>
      <c r="C141" s="79" t="s">
        <v>100</v>
      </c>
      <c r="D141" s="79" t="s">
        <v>61</v>
      </c>
      <c r="E141" s="79">
        <v>7</v>
      </c>
      <c r="F141" s="102" t="e">
        <f>Med_Scenario_Calculations!K46</f>
        <v>#DIV/0!</v>
      </c>
      <c r="G141" s="102" t="e">
        <f>Med_Scenario_Calculations!L46</f>
        <v>#DIV/0!</v>
      </c>
      <c r="H141" s="102" t="e">
        <f>Med_Scenario_Calculations!M46</f>
        <v>#DIV/0!</v>
      </c>
      <c r="I141" s="102" t="e">
        <f>Med_Scenario_Calculations!N46</f>
        <v>#DIV/0!</v>
      </c>
      <c r="O141" s="83"/>
    </row>
    <row r="142" spans="1:15" x14ac:dyDescent="0.2">
      <c r="A142" s="83"/>
      <c r="C142" s="79" t="s">
        <v>101</v>
      </c>
      <c r="D142" s="79" t="s">
        <v>61</v>
      </c>
      <c r="E142" s="79">
        <v>8</v>
      </c>
      <c r="F142" s="102" t="e">
        <f>Med_Scenario_Calculations!K47</f>
        <v>#DIV/0!</v>
      </c>
      <c r="G142" s="102" t="e">
        <f>Med_Scenario_Calculations!L47</f>
        <v>#DIV/0!</v>
      </c>
      <c r="H142" s="102" t="e">
        <f>Med_Scenario_Calculations!M47</f>
        <v>#DIV/0!</v>
      </c>
      <c r="I142" s="102" t="e">
        <f>Med_Scenario_Calculations!N47</f>
        <v>#DIV/0!</v>
      </c>
      <c r="O142" s="83"/>
    </row>
    <row r="143" spans="1:15" x14ac:dyDescent="0.2">
      <c r="A143" s="83"/>
      <c r="C143" s="79" t="s">
        <v>102</v>
      </c>
      <c r="D143" s="79" t="s">
        <v>61</v>
      </c>
      <c r="E143" s="79">
        <v>9</v>
      </c>
      <c r="F143" s="102" t="e">
        <f>Med_Scenario_Calculations!K48</f>
        <v>#DIV/0!</v>
      </c>
      <c r="G143" s="102" t="e">
        <f>Med_Scenario_Calculations!L48</f>
        <v>#DIV/0!</v>
      </c>
      <c r="H143" s="102" t="e">
        <f>Med_Scenario_Calculations!M48</f>
        <v>#DIV/0!</v>
      </c>
      <c r="I143" s="102" t="e">
        <f>Med_Scenario_Calculations!N48</f>
        <v>#DIV/0!</v>
      </c>
      <c r="O143" s="83"/>
    </row>
    <row r="144" spans="1:15" x14ac:dyDescent="0.2">
      <c r="A144" s="83"/>
      <c r="C144" s="79" t="s">
        <v>103</v>
      </c>
      <c r="D144" s="79" t="s">
        <v>62</v>
      </c>
      <c r="E144" s="79">
        <v>1</v>
      </c>
      <c r="F144" s="102" t="e">
        <f>Med_Scenario_Calculations!K49</f>
        <v>#DIV/0!</v>
      </c>
      <c r="G144" s="102" t="e">
        <f>Med_Scenario_Calculations!L49</f>
        <v>#DIV/0!</v>
      </c>
      <c r="H144" s="102" t="e">
        <f>Med_Scenario_Calculations!M49</f>
        <v>#DIV/0!</v>
      </c>
      <c r="I144" s="102" t="e">
        <f>Med_Scenario_Calculations!N49</f>
        <v>#DIV/0!</v>
      </c>
      <c r="O144" s="83"/>
    </row>
    <row r="145" spans="1:15" x14ac:dyDescent="0.2">
      <c r="A145" s="83"/>
      <c r="C145" s="79" t="s">
        <v>104</v>
      </c>
      <c r="D145" s="79" t="s">
        <v>62</v>
      </c>
      <c r="E145" s="79">
        <v>10</v>
      </c>
      <c r="F145" s="102" t="e">
        <f>Med_Scenario_Calculations!K50</f>
        <v>#DIV/0!</v>
      </c>
      <c r="G145" s="102" t="e">
        <f>Med_Scenario_Calculations!L50</f>
        <v>#DIV/0!</v>
      </c>
      <c r="H145" s="102" t="e">
        <f>Med_Scenario_Calculations!M50</f>
        <v>#DIV/0!</v>
      </c>
      <c r="I145" s="102" t="e">
        <f>Med_Scenario_Calculations!N50</f>
        <v>#DIV/0!</v>
      </c>
      <c r="O145" s="83"/>
    </row>
    <row r="146" spans="1:15" x14ac:dyDescent="0.2">
      <c r="A146" s="83"/>
      <c r="C146" s="79" t="s">
        <v>105</v>
      </c>
      <c r="D146" s="79" t="s">
        <v>62</v>
      </c>
      <c r="E146" s="79">
        <v>2</v>
      </c>
      <c r="F146" s="102" t="e">
        <f>Med_Scenario_Calculations!K51</f>
        <v>#DIV/0!</v>
      </c>
      <c r="G146" s="102" t="e">
        <f>Med_Scenario_Calculations!L51</f>
        <v>#DIV/0!</v>
      </c>
      <c r="H146" s="102" t="e">
        <f>Med_Scenario_Calculations!M51</f>
        <v>#DIV/0!</v>
      </c>
      <c r="I146" s="102" t="e">
        <f>Med_Scenario_Calculations!N51</f>
        <v>#DIV/0!</v>
      </c>
      <c r="O146" s="83"/>
    </row>
    <row r="147" spans="1:15" x14ac:dyDescent="0.2">
      <c r="A147" s="83"/>
      <c r="C147" s="79" t="s">
        <v>106</v>
      </c>
      <c r="D147" s="79" t="s">
        <v>62</v>
      </c>
      <c r="E147" s="79">
        <v>3</v>
      </c>
      <c r="F147" s="102" t="e">
        <f>Med_Scenario_Calculations!K52</f>
        <v>#DIV/0!</v>
      </c>
      <c r="G147" s="102" t="e">
        <f>Med_Scenario_Calculations!L52</f>
        <v>#DIV/0!</v>
      </c>
      <c r="H147" s="102" t="e">
        <f>Med_Scenario_Calculations!M52</f>
        <v>#DIV/0!</v>
      </c>
      <c r="I147" s="102" t="e">
        <f>Med_Scenario_Calculations!N52</f>
        <v>#DIV/0!</v>
      </c>
      <c r="O147" s="83"/>
    </row>
    <row r="148" spans="1:15" x14ac:dyDescent="0.2">
      <c r="A148" s="83"/>
      <c r="C148" s="79" t="s">
        <v>107</v>
      </c>
      <c r="D148" s="79" t="s">
        <v>62</v>
      </c>
      <c r="E148" s="79">
        <v>4</v>
      </c>
      <c r="F148" s="102" t="e">
        <f>Med_Scenario_Calculations!K53</f>
        <v>#DIV/0!</v>
      </c>
      <c r="G148" s="102" t="e">
        <f>Med_Scenario_Calculations!L53</f>
        <v>#DIV/0!</v>
      </c>
      <c r="H148" s="102" t="e">
        <f>Med_Scenario_Calculations!M53</f>
        <v>#DIV/0!</v>
      </c>
      <c r="I148" s="102" t="e">
        <f>Med_Scenario_Calculations!N53</f>
        <v>#DIV/0!</v>
      </c>
      <c r="O148" s="83"/>
    </row>
    <row r="149" spans="1:15" x14ac:dyDescent="0.2">
      <c r="A149" s="83"/>
      <c r="C149" s="79" t="s">
        <v>108</v>
      </c>
      <c r="D149" s="79" t="s">
        <v>62</v>
      </c>
      <c r="E149" s="79">
        <v>5</v>
      </c>
      <c r="F149" s="102" t="e">
        <f>Med_Scenario_Calculations!K54</f>
        <v>#DIV/0!</v>
      </c>
      <c r="G149" s="102" t="e">
        <f>Med_Scenario_Calculations!L54</f>
        <v>#DIV/0!</v>
      </c>
      <c r="H149" s="102" t="e">
        <f>Med_Scenario_Calculations!M54</f>
        <v>#DIV/0!</v>
      </c>
      <c r="I149" s="102" t="e">
        <f>Med_Scenario_Calculations!N54</f>
        <v>#DIV/0!</v>
      </c>
      <c r="O149" s="83"/>
    </row>
    <row r="150" spans="1:15" x14ac:dyDescent="0.2">
      <c r="A150" s="83"/>
      <c r="C150" s="79" t="s">
        <v>109</v>
      </c>
      <c r="D150" s="79" t="s">
        <v>62</v>
      </c>
      <c r="E150" s="79">
        <v>6</v>
      </c>
      <c r="F150" s="102" t="e">
        <f>Med_Scenario_Calculations!K55</f>
        <v>#DIV/0!</v>
      </c>
      <c r="G150" s="102" t="e">
        <f>Med_Scenario_Calculations!L55</f>
        <v>#DIV/0!</v>
      </c>
      <c r="H150" s="102" t="e">
        <f>Med_Scenario_Calculations!M55</f>
        <v>#DIV/0!</v>
      </c>
      <c r="I150" s="102" t="e">
        <f>Med_Scenario_Calculations!N55</f>
        <v>#DIV/0!</v>
      </c>
      <c r="O150" s="83"/>
    </row>
    <row r="151" spans="1:15" x14ac:dyDescent="0.2">
      <c r="A151" s="83"/>
      <c r="C151" s="79" t="s">
        <v>110</v>
      </c>
      <c r="D151" s="79" t="s">
        <v>62</v>
      </c>
      <c r="E151" s="79">
        <v>7</v>
      </c>
      <c r="F151" s="102" t="e">
        <f>Med_Scenario_Calculations!K56</f>
        <v>#DIV/0!</v>
      </c>
      <c r="G151" s="102" t="e">
        <f>Med_Scenario_Calculations!L56</f>
        <v>#DIV/0!</v>
      </c>
      <c r="H151" s="102" t="e">
        <f>Med_Scenario_Calculations!M56</f>
        <v>#DIV/0!</v>
      </c>
      <c r="I151" s="102" t="e">
        <f>Med_Scenario_Calculations!N56</f>
        <v>#DIV/0!</v>
      </c>
      <c r="O151" s="83"/>
    </row>
    <row r="152" spans="1:15" x14ac:dyDescent="0.2">
      <c r="A152" s="83"/>
      <c r="C152" s="79" t="s">
        <v>111</v>
      </c>
      <c r="D152" s="79" t="s">
        <v>62</v>
      </c>
      <c r="E152" s="79">
        <v>8</v>
      </c>
      <c r="F152" s="102" t="e">
        <f>Med_Scenario_Calculations!K57</f>
        <v>#DIV/0!</v>
      </c>
      <c r="G152" s="102" t="e">
        <f>Med_Scenario_Calculations!L57</f>
        <v>#DIV/0!</v>
      </c>
      <c r="H152" s="102" t="e">
        <f>Med_Scenario_Calculations!M57</f>
        <v>#DIV/0!</v>
      </c>
      <c r="I152" s="102" t="e">
        <f>Med_Scenario_Calculations!N57</f>
        <v>#DIV/0!</v>
      </c>
      <c r="O152" s="83"/>
    </row>
    <row r="153" spans="1:15" x14ac:dyDescent="0.2">
      <c r="A153" s="83"/>
      <c r="C153" s="79" t="s">
        <v>112</v>
      </c>
      <c r="D153" s="79" t="s">
        <v>62</v>
      </c>
      <c r="E153" s="79">
        <v>9</v>
      </c>
      <c r="F153" s="102" t="e">
        <f>Med_Scenario_Calculations!K58</f>
        <v>#DIV/0!</v>
      </c>
      <c r="G153" s="102" t="e">
        <f>Med_Scenario_Calculations!L58</f>
        <v>#DIV/0!</v>
      </c>
      <c r="H153" s="102" t="e">
        <f>Med_Scenario_Calculations!M58</f>
        <v>#DIV/0!</v>
      </c>
      <c r="I153" s="102" t="e">
        <f>Med_Scenario_Calculations!N58</f>
        <v>#DIV/0!</v>
      </c>
      <c r="O153" s="83"/>
    </row>
    <row r="154" spans="1:15" x14ac:dyDescent="0.2">
      <c r="A154" s="83"/>
      <c r="C154" s="79" t="s">
        <v>113</v>
      </c>
      <c r="D154" s="79" t="s">
        <v>63</v>
      </c>
      <c r="E154" s="79">
        <v>1</v>
      </c>
      <c r="F154" s="102" t="e">
        <f>Med_Scenario_Calculations!K59</f>
        <v>#DIV/0!</v>
      </c>
      <c r="G154" s="102" t="e">
        <f>Med_Scenario_Calculations!L59</f>
        <v>#DIV/0!</v>
      </c>
      <c r="H154" s="102" t="e">
        <f>Med_Scenario_Calculations!M59</f>
        <v>#DIV/0!</v>
      </c>
      <c r="I154" s="102" t="e">
        <f>Med_Scenario_Calculations!N59</f>
        <v>#DIV/0!</v>
      </c>
      <c r="O154" s="83"/>
    </row>
    <row r="155" spans="1:15" x14ac:dyDescent="0.2">
      <c r="A155" s="83"/>
      <c r="C155" s="79" t="s">
        <v>114</v>
      </c>
      <c r="D155" s="79" t="s">
        <v>63</v>
      </c>
      <c r="E155" s="79">
        <v>3</v>
      </c>
      <c r="F155" s="102" t="e">
        <f>Med_Scenario_Calculations!K60</f>
        <v>#DIV/0!</v>
      </c>
      <c r="G155" s="102" t="e">
        <f>Med_Scenario_Calculations!L60</f>
        <v>#DIV/0!</v>
      </c>
      <c r="H155" s="102" t="e">
        <f>Med_Scenario_Calculations!M60</f>
        <v>#DIV/0!</v>
      </c>
      <c r="I155" s="102" t="e">
        <f>Med_Scenario_Calculations!N60</f>
        <v>#DIV/0!</v>
      </c>
      <c r="O155" s="83"/>
    </row>
    <row r="156" spans="1:15" x14ac:dyDescent="0.2">
      <c r="A156" s="83"/>
      <c r="C156" s="79" t="s">
        <v>115</v>
      </c>
      <c r="D156" s="79" t="s">
        <v>63</v>
      </c>
      <c r="E156" s="79">
        <v>4</v>
      </c>
      <c r="F156" s="102" t="e">
        <f>Med_Scenario_Calculations!K61</f>
        <v>#DIV/0!</v>
      </c>
      <c r="G156" s="102" t="e">
        <f>Med_Scenario_Calculations!L61</f>
        <v>#DIV/0!</v>
      </c>
      <c r="H156" s="102" t="e">
        <f>Med_Scenario_Calculations!M61</f>
        <v>#DIV/0!</v>
      </c>
      <c r="I156" s="102" t="e">
        <f>Med_Scenario_Calculations!N61</f>
        <v>#DIV/0!</v>
      </c>
      <c r="O156" s="83"/>
    </row>
    <row r="157" spans="1:15" x14ac:dyDescent="0.2">
      <c r="A157" s="83"/>
      <c r="C157" s="79" t="s">
        <v>116</v>
      </c>
      <c r="D157" s="79" t="s">
        <v>63</v>
      </c>
      <c r="E157" s="79">
        <v>5</v>
      </c>
      <c r="F157" s="102" t="e">
        <f>Med_Scenario_Calculations!K62</f>
        <v>#DIV/0!</v>
      </c>
      <c r="G157" s="102" t="e">
        <f>Med_Scenario_Calculations!L62</f>
        <v>#DIV/0!</v>
      </c>
      <c r="H157" s="102" t="e">
        <f>Med_Scenario_Calculations!M62</f>
        <v>#DIV/0!</v>
      </c>
      <c r="I157" s="102" t="e">
        <f>Med_Scenario_Calculations!N62</f>
        <v>#DIV/0!</v>
      </c>
      <c r="O157" s="83"/>
    </row>
    <row r="158" spans="1:15" x14ac:dyDescent="0.2">
      <c r="A158" s="83"/>
      <c r="C158" s="79" t="s">
        <v>117</v>
      </c>
      <c r="D158" s="79" t="s">
        <v>64</v>
      </c>
      <c r="E158" s="79">
        <v>1</v>
      </c>
      <c r="F158" s="102" t="e">
        <f>Med_Scenario_Calculations!K63</f>
        <v>#DIV/0!</v>
      </c>
      <c r="G158" s="102" t="e">
        <f>Med_Scenario_Calculations!L63</f>
        <v>#DIV/0!</v>
      </c>
      <c r="H158" s="102" t="e">
        <f>Med_Scenario_Calculations!M63</f>
        <v>#DIV/0!</v>
      </c>
      <c r="I158" s="102" t="e">
        <f>Med_Scenario_Calculations!N63</f>
        <v>#DIV/0!</v>
      </c>
      <c r="O158" s="83"/>
    </row>
    <row r="159" spans="1:15" x14ac:dyDescent="0.2">
      <c r="A159" s="83"/>
      <c r="C159" s="79" t="s">
        <v>118</v>
      </c>
      <c r="D159" s="79" t="s">
        <v>64</v>
      </c>
      <c r="E159" s="79">
        <v>2</v>
      </c>
      <c r="F159" s="102" t="e">
        <f>Med_Scenario_Calculations!K64</f>
        <v>#DIV/0!</v>
      </c>
      <c r="G159" s="102" t="e">
        <f>Med_Scenario_Calculations!L64</f>
        <v>#DIV/0!</v>
      </c>
      <c r="H159" s="102" t="e">
        <f>Med_Scenario_Calculations!M64</f>
        <v>#DIV/0!</v>
      </c>
      <c r="I159" s="102" t="e">
        <f>Med_Scenario_Calculations!N64</f>
        <v>#DIV/0!</v>
      </c>
      <c r="O159" s="83"/>
    </row>
    <row r="160" spans="1:15" x14ac:dyDescent="0.2">
      <c r="A160" s="83"/>
      <c r="C160" s="79" t="s">
        <v>119</v>
      </c>
      <c r="D160" s="79" t="s">
        <v>64</v>
      </c>
      <c r="E160" s="79">
        <v>3</v>
      </c>
      <c r="F160" s="102" t="e">
        <f>Med_Scenario_Calculations!K65</f>
        <v>#DIV/0!</v>
      </c>
      <c r="G160" s="102" t="e">
        <f>Med_Scenario_Calculations!L65</f>
        <v>#DIV/0!</v>
      </c>
      <c r="H160" s="102" t="e">
        <f>Med_Scenario_Calculations!M65</f>
        <v>#DIV/0!</v>
      </c>
      <c r="I160" s="102" t="e">
        <f>Med_Scenario_Calculations!N65</f>
        <v>#DIV/0!</v>
      </c>
      <c r="O160" s="83"/>
    </row>
    <row r="161" spans="1:15" x14ac:dyDescent="0.2">
      <c r="A161" s="83"/>
      <c r="C161" s="79" t="s">
        <v>180</v>
      </c>
      <c r="D161" s="79" t="s">
        <v>239</v>
      </c>
      <c r="E161" s="79">
        <v>11</v>
      </c>
      <c r="F161" s="102" t="e">
        <f>Baltic_Scenario_Calculations!K20</f>
        <v>#DIV/0!</v>
      </c>
      <c r="G161" s="102" t="e">
        <f>Baltic_Scenario_Calculations!L20</f>
        <v>#DIV/0!</v>
      </c>
      <c r="H161" s="102" t="e">
        <f>Baltic_Scenario_Calculations!M20</f>
        <v>#DIV/0!</v>
      </c>
      <c r="I161" s="102" t="e">
        <f>Baltic_Scenario_Calculations!N20</f>
        <v>#DIV/0!</v>
      </c>
      <c r="O161" s="83"/>
    </row>
    <row r="162" spans="1:15" x14ac:dyDescent="0.2">
      <c r="A162" s="83"/>
      <c r="C162" s="79" t="s">
        <v>181</v>
      </c>
      <c r="D162" s="79" t="s">
        <v>238</v>
      </c>
      <c r="E162" s="79">
        <v>8</v>
      </c>
      <c r="F162" s="102" t="e">
        <f>Baltic_Scenario_Calculations!K21</f>
        <v>#DIV/0!</v>
      </c>
      <c r="G162" s="102" t="e">
        <f>Baltic_Scenario_Calculations!L21</f>
        <v>#DIV/0!</v>
      </c>
      <c r="H162" s="102" t="e">
        <f>Baltic_Scenario_Calculations!M21</f>
        <v>#DIV/0!</v>
      </c>
      <c r="I162" s="102" t="e">
        <f>Baltic_Scenario_Calculations!N21</f>
        <v>#DIV/0!</v>
      </c>
      <c r="O162" s="83"/>
    </row>
    <row r="163" spans="1:15" x14ac:dyDescent="0.2">
      <c r="A163" s="83"/>
      <c r="C163" s="79" t="s">
        <v>182</v>
      </c>
      <c r="D163" s="79" t="s">
        <v>238</v>
      </c>
      <c r="E163" s="79">
        <v>12</v>
      </c>
      <c r="F163" s="102" t="e">
        <f>Baltic_Scenario_Calculations!K22</f>
        <v>#DIV/0!</v>
      </c>
      <c r="G163" s="102" t="e">
        <f>Baltic_Scenario_Calculations!L22</f>
        <v>#DIV/0!</v>
      </c>
      <c r="H163" s="102" t="e">
        <f>Baltic_Scenario_Calculations!M22</f>
        <v>#DIV/0!</v>
      </c>
      <c r="I163" s="102" t="e">
        <f>Baltic_Scenario_Calculations!N22</f>
        <v>#DIV/0!</v>
      </c>
      <c r="O163" s="83"/>
    </row>
    <row r="164" spans="1:15" x14ac:dyDescent="0.2">
      <c r="A164" s="83"/>
      <c r="C164" s="79" t="s">
        <v>183</v>
      </c>
      <c r="D164" s="79" t="s">
        <v>238</v>
      </c>
      <c r="E164" s="79">
        <v>13</v>
      </c>
      <c r="F164" s="102" t="e">
        <f>Baltic_Scenario_Calculations!K23</f>
        <v>#DIV/0!</v>
      </c>
      <c r="G164" s="102" t="e">
        <f>Baltic_Scenario_Calculations!L23</f>
        <v>#DIV/0!</v>
      </c>
      <c r="H164" s="102" t="e">
        <f>Baltic_Scenario_Calculations!M23</f>
        <v>#DIV/0!</v>
      </c>
      <c r="I164" s="102" t="e">
        <f>Baltic_Scenario_Calculations!N23</f>
        <v>#DIV/0!</v>
      </c>
      <c r="O164" s="83"/>
    </row>
    <row r="165" spans="1:15" x14ac:dyDescent="0.2">
      <c r="A165" s="83"/>
      <c r="C165" s="79" t="s">
        <v>184</v>
      </c>
      <c r="D165" s="79" t="s">
        <v>238</v>
      </c>
      <c r="E165" s="79">
        <v>14</v>
      </c>
      <c r="F165" s="102" t="e">
        <f>Baltic_Scenario_Calculations!K24</f>
        <v>#DIV/0!</v>
      </c>
      <c r="G165" s="102" t="e">
        <f>Baltic_Scenario_Calculations!L24</f>
        <v>#DIV/0!</v>
      </c>
      <c r="H165" s="102" t="e">
        <f>Baltic_Scenario_Calculations!M24</f>
        <v>#DIV/0!</v>
      </c>
      <c r="I165" s="102" t="e">
        <f>Baltic_Scenario_Calculations!N24</f>
        <v>#DIV/0!</v>
      </c>
      <c r="O165" s="83"/>
    </row>
    <row r="166" spans="1:15" x14ac:dyDescent="0.2">
      <c r="A166" s="83"/>
      <c r="C166" s="79" t="s">
        <v>185</v>
      </c>
      <c r="D166" s="79" t="s">
        <v>238</v>
      </c>
      <c r="E166" s="79">
        <v>15</v>
      </c>
      <c r="F166" s="102" t="e">
        <f>Baltic_Scenario_Calculations!K25</f>
        <v>#DIV/0!</v>
      </c>
      <c r="G166" s="102" t="e">
        <f>Baltic_Scenario_Calculations!L25</f>
        <v>#DIV/0!</v>
      </c>
      <c r="H166" s="102" t="e">
        <f>Baltic_Scenario_Calculations!M25</f>
        <v>#DIV/0!</v>
      </c>
      <c r="I166" s="102" t="e">
        <f>Baltic_Scenario_Calculations!N25</f>
        <v>#DIV/0!</v>
      </c>
      <c r="O166" s="83"/>
    </row>
    <row r="167" spans="1:15" x14ac:dyDescent="0.2">
      <c r="A167" s="83"/>
      <c r="C167" s="79" t="s">
        <v>186</v>
      </c>
      <c r="D167" s="79" t="s">
        <v>238</v>
      </c>
      <c r="E167" s="79">
        <v>16</v>
      </c>
      <c r="F167" s="102" t="e">
        <f>Baltic_Scenario_Calculations!K26</f>
        <v>#DIV/0!</v>
      </c>
      <c r="G167" s="102" t="e">
        <f>Baltic_Scenario_Calculations!L26</f>
        <v>#DIV/0!</v>
      </c>
      <c r="H167" s="102" t="e">
        <f>Baltic_Scenario_Calculations!M26</f>
        <v>#DIV/0!</v>
      </c>
      <c r="I167" s="102" t="e">
        <f>Baltic_Scenario_Calculations!N26</f>
        <v>#DIV/0!</v>
      </c>
      <c r="O167" s="83"/>
    </row>
    <row r="168" spans="1:15" x14ac:dyDescent="0.2">
      <c r="A168" s="83"/>
      <c r="C168" s="79" t="s">
        <v>187</v>
      </c>
      <c r="D168" s="79" t="s">
        <v>249</v>
      </c>
      <c r="E168" s="79">
        <v>8</v>
      </c>
      <c r="F168" s="102" t="e">
        <f>Baltic_Scenario_Calculations!K27</f>
        <v>#DIV/0!</v>
      </c>
      <c r="G168" s="102" t="e">
        <f>Baltic_Scenario_Calculations!L27</f>
        <v>#DIV/0!</v>
      </c>
      <c r="H168" s="102" t="e">
        <f>Baltic_Scenario_Calculations!M27</f>
        <v>#DIV/0!</v>
      </c>
      <c r="I168" s="102" t="e">
        <f>Baltic_Scenario_Calculations!N27</f>
        <v>#DIV/0!</v>
      </c>
      <c r="O168" s="83"/>
    </row>
    <row r="169" spans="1:15" x14ac:dyDescent="0.2">
      <c r="A169" s="83"/>
      <c r="C169" s="79" t="s">
        <v>188</v>
      </c>
      <c r="D169" s="79" t="s">
        <v>249</v>
      </c>
      <c r="E169" s="79">
        <v>9</v>
      </c>
      <c r="F169" s="102" t="e">
        <f>Baltic_Scenario_Calculations!K28</f>
        <v>#DIV/0!</v>
      </c>
      <c r="G169" s="102" t="e">
        <f>Baltic_Scenario_Calculations!L28</f>
        <v>#DIV/0!</v>
      </c>
      <c r="H169" s="102" t="e">
        <f>Baltic_Scenario_Calculations!M28</f>
        <v>#DIV/0!</v>
      </c>
      <c r="I169" s="102" t="e">
        <f>Baltic_Scenario_Calculations!N28</f>
        <v>#DIV/0!</v>
      </c>
      <c r="O169" s="83"/>
    </row>
    <row r="170" spans="1:15" x14ac:dyDescent="0.2">
      <c r="A170" s="83"/>
      <c r="C170" s="79" t="s">
        <v>189</v>
      </c>
      <c r="D170" s="79" t="s">
        <v>250</v>
      </c>
      <c r="E170" s="79">
        <v>1</v>
      </c>
      <c r="F170" s="102" t="e">
        <f>Baltic_Scenario_Calculations!K29</f>
        <v>#DIV/0!</v>
      </c>
      <c r="G170" s="102" t="e">
        <f>Baltic_Scenario_Calculations!L29</f>
        <v>#DIV/0!</v>
      </c>
      <c r="H170" s="102" t="e">
        <f>Baltic_Scenario_Calculations!M29</f>
        <v>#DIV/0!</v>
      </c>
      <c r="I170" s="102" t="e">
        <f>Baltic_Scenario_Calculations!N29</f>
        <v>#DIV/0!</v>
      </c>
      <c r="O170" s="83"/>
    </row>
    <row r="171" spans="1:15" x14ac:dyDescent="0.2">
      <c r="A171" s="83"/>
      <c r="C171" s="79" t="s">
        <v>190</v>
      </c>
      <c r="D171" s="79" t="s">
        <v>251</v>
      </c>
      <c r="E171" s="79">
        <v>2</v>
      </c>
      <c r="F171" s="102" t="e">
        <f>Baltic_Scenario_Calculations!K30</f>
        <v>#DIV/0!</v>
      </c>
      <c r="G171" s="102" t="e">
        <f>Baltic_Scenario_Calculations!L30</f>
        <v>#DIV/0!</v>
      </c>
      <c r="H171" s="102" t="e">
        <f>Baltic_Scenario_Calculations!M30</f>
        <v>#DIV/0!</v>
      </c>
      <c r="I171" s="102" t="e">
        <f>Baltic_Scenario_Calculations!N30</f>
        <v>#DIV/0!</v>
      </c>
      <c r="O171" s="83"/>
    </row>
    <row r="172" spans="1:15" x14ac:dyDescent="0.2">
      <c r="A172" s="83"/>
      <c r="C172" s="79" t="s">
        <v>191</v>
      </c>
      <c r="D172" s="79" t="s">
        <v>252</v>
      </c>
      <c r="E172" s="79">
        <v>7</v>
      </c>
      <c r="F172" s="102" t="e">
        <f>Baltic_Scenario_Calculations!K31</f>
        <v>#DIV/0!</v>
      </c>
      <c r="G172" s="102" t="e">
        <f>Baltic_Scenario_Calculations!L31</f>
        <v>#DIV/0!</v>
      </c>
      <c r="H172" s="102" t="e">
        <f>Baltic_Scenario_Calculations!M31</f>
        <v>#DIV/0!</v>
      </c>
      <c r="I172" s="102" t="e">
        <f>Baltic_Scenario_Calculations!N31</f>
        <v>#DIV/0!</v>
      </c>
      <c r="O172" s="83"/>
    </row>
    <row r="173" spans="1:15" x14ac:dyDescent="0.2">
      <c r="A173" s="83"/>
      <c r="C173" s="79" t="s">
        <v>192</v>
      </c>
      <c r="D173" s="79" t="s">
        <v>252</v>
      </c>
      <c r="E173" s="79">
        <v>2</v>
      </c>
      <c r="F173" s="102" t="e">
        <f>Baltic_Scenario_Calculations!K32</f>
        <v>#DIV/0!</v>
      </c>
      <c r="G173" s="102" t="e">
        <f>Baltic_Scenario_Calculations!L32</f>
        <v>#DIV/0!</v>
      </c>
      <c r="H173" s="102" t="e">
        <f>Baltic_Scenario_Calculations!M32</f>
        <v>#DIV/0!</v>
      </c>
      <c r="I173" s="102" t="e">
        <f>Baltic_Scenario_Calculations!N32</f>
        <v>#DIV/0!</v>
      </c>
      <c r="O173" s="83"/>
    </row>
    <row r="174" spans="1:15" x14ac:dyDescent="0.2">
      <c r="A174" s="83"/>
      <c r="C174" s="79" t="s">
        <v>193</v>
      </c>
      <c r="D174" s="79" t="s">
        <v>252</v>
      </c>
      <c r="E174" s="79">
        <v>3</v>
      </c>
      <c r="F174" s="102" t="e">
        <f>Baltic_Scenario_Calculations!K33</f>
        <v>#DIV/0!</v>
      </c>
      <c r="G174" s="102" t="e">
        <f>Baltic_Scenario_Calculations!L33</f>
        <v>#DIV/0!</v>
      </c>
      <c r="H174" s="102" t="e">
        <f>Baltic_Scenario_Calculations!M33</f>
        <v>#DIV/0!</v>
      </c>
      <c r="I174" s="102" t="e">
        <f>Baltic_Scenario_Calculations!N33</f>
        <v>#DIV/0!</v>
      </c>
      <c r="O174" s="83"/>
    </row>
    <row r="175" spans="1:15" x14ac:dyDescent="0.2">
      <c r="A175" s="83"/>
      <c r="C175" s="79" t="s">
        <v>194</v>
      </c>
      <c r="D175" s="79" t="s">
        <v>252</v>
      </c>
      <c r="E175" s="79">
        <v>5</v>
      </c>
      <c r="F175" s="102" t="e">
        <f>Baltic_Scenario_Calculations!K34</f>
        <v>#DIV/0!</v>
      </c>
      <c r="G175" s="102" t="e">
        <f>Baltic_Scenario_Calculations!L34</f>
        <v>#DIV/0!</v>
      </c>
      <c r="H175" s="102" t="e">
        <f>Baltic_Scenario_Calculations!M34</f>
        <v>#DIV/0!</v>
      </c>
      <c r="I175" s="102" t="e">
        <f>Baltic_Scenario_Calculations!N34</f>
        <v>#DIV/0!</v>
      </c>
      <c r="O175" s="83"/>
    </row>
    <row r="176" spans="1:15" x14ac:dyDescent="0.2">
      <c r="A176" s="83"/>
      <c r="C176" s="79" t="s">
        <v>195</v>
      </c>
      <c r="D176" s="79" t="s">
        <v>253</v>
      </c>
      <c r="E176" s="79">
        <v>10</v>
      </c>
      <c r="F176" s="102" t="e">
        <f>Baltic_Scenario_Calculations!K35</f>
        <v>#DIV/0!</v>
      </c>
      <c r="G176" s="102" t="e">
        <f>Baltic_Scenario_Calculations!L35</f>
        <v>#DIV/0!</v>
      </c>
      <c r="H176" s="102" t="e">
        <f>Baltic_Scenario_Calculations!M35</f>
        <v>#DIV/0!</v>
      </c>
      <c r="I176" s="102" t="e">
        <f>Baltic_Scenario_Calculations!N35</f>
        <v>#DIV/0!</v>
      </c>
      <c r="O176" s="83"/>
    </row>
    <row r="177" spans="1:15" x14ac:dyDescent="0.2">
      <c r="A177" s="83"/>
      <c r="C177" s="79" t="s">
        <v>196</v>
      </c>
      <c r="D177" s="79" t="s">
        <v>253</v>
      </c>
      <c r="E177" s="79">
        <v>2</v>
      </c>
      <c r="F177" s="102" t="e">
        <f>Baltic_Scenario_Calculations!K36</f>
        <v>#DIV/0!</v>
      </c>
      <c r="G177" s="102" t="e">
        <f>Baltic_Scenario_Calculations!L36</f>
        <v>#DIV/0!</v>
      </c>
      <c r="H177" s="102" t="e">
        <f>Baltic_Scenario_Calculations!M36</f>
        <v>#DIV/0!</v>
      </c>
      <c r="I177" s="102" t="e">
        <f>Baltic_Scenario_Calculations!N36</f>
        <v>#DIV/0!</v>
      </c>
      <c r="O177" s="83"/>
    </row>
    <row r="178" spans="1:15" x14ac:dyDescent="0.2">
      <c r="A178" s="83"/>
      <c r="C178" s="79" t="s">
        <v>197</v>
      </c>
      <c r="D178" s="79" t="s">
        <v>253</v>
      </c>
      <c r="E178" s="79">
        <v>5</v>
      </c>
      <c r="F178" s="102" t="e">
        <f>Baltic_Scenario_Calculations!K37</f>
        <v>#DIV/0!</v>
      </c>
      <c r="G178" s="102" t="e">
        <f>Baltic_Scenario_Calculations!L37</f>
        <v>#DIV/0!</v>
      </c>
      <c r="H178" s="102" t="e">
        <f>Baltic_Scenario_Calculations!M37</f>
        <v>#DIV/0!</v>
      </c>
      <c r="I178" s="102" t="e">
        <f>Baltic_Scenario_Calculations!N37</f>
        <v>#DIV/0!</v>
      </c>
      <c r="O178" s="83"/>
    </row>
    <row r="179" spans="1:15" x14ac:dyDescent="0.2">
      <c r="A179" s="83"/>
      <c r="C179" s="79" t="s">
        <v>198</v>
      </c>
      <c r="D179" s="79" t="s">
        <v>249</v>
      </c>
      <c r="E179" s="79">
        <v>1</v>
      </c>
      <c r="F179" s="102" t="e">
        <f>Baltic_Scenario_Calculations!K38</f>
        <v>#DIV/0!</v>
      </c>
      <c r="G179" s="102" t="e">
        <f>Baltic_Scenario_Calculations!L38</f>
        <v>#DIV/0!</v>
      </c>
      <c r="H179" s="102" t="e">
        <f>Baltic_Scenario_Calculations!M38</f>
        <v>#DIV/0!</v>
      </c>
      <c r="I179" s="102" t="e">
        <f>Baltic_Scenario_Calculations!N38</f>
        <v>#DIV/0!</v>
      </c>
      <c r="O179" s="83"/>
    </row>
    <row r="180" spans="1:15" x14ac:dyDescent="0.2">
      <c r="A180" s="83"/>
      <c r="C180" s="79" t="s">
        <v>199</v>
      </c>
      <c r="D180" s="79" t="s">
        <v>249</v>
      </c>
      <c r="E180" s="79">
        <v>10</v>
      </c>
      <c r="F180" s="102" t="e">
        <f>Baltic_Scenario_Calculations!K39</f>
        <v>#DIV/0!</v>
      </c>
      <c r="G180" s="102" t="e">
        <f>Baltic_Scenario_Calculations!L39</f>
        <v>#DIV/0!</v>
      </c>
      <c r="H180" s="102" t="e">
        <f>Baltic_Scenario_Calculations!M39</f>
        <v>#DIV/0!</v>
      </c>
      <c r="I180" s="102" t="e">
        <f>Baltic_Scenario_Calculations!N39</f>
        <v>#DIV/0!</v>
      </c>
      <c r="O180" s="83"/>
    </row>
    <row r="181" spans="1:15" x14ac:dyDescent="0.2">
      <c r="A181" s="83"/>
      <c r="C181" s="79" t="s">
        <v>200</v>
      </c>
      <c r="D181" s="79" t="s">
        <v>249</v>
      </c>
      <c r="E181" s="79">
        <v>6</v>
      </c>
      <c r="F181" s="102" t="e">
        <f>Baltic_Scenario_Calculations!K40</f>
        <v>#DIV/0!</v>
      </c>
      <c r="G181" s="102" t="e">
        <f>Baltic_Scenario_Calculations!L40</f>
        <v>#DIV/0!</v>
      </c>
      <c r="H181" s="102" t="e">
        <f>Baltic_Scenario_Calculations!M40</f>
        <v>#DIV/0!</v>
      </c>
      <c r="I181" s="102" t="e">
        <f>Baltic_Scenario_Calculations!N40</f>
        <v>#DIV/0!</v>
      </c>
      <c r="O181" s="83"/>
    </row>
    <row r="182" spans="1:15" x14ac:dyDescent="0.2">
      <c r="A182" s="83"/>
      <c r="C182" s="79" t="s">
        <v>201</v>
      </c>
      <c r="D182" s="79" t="s">
        <v>249</v>
      </c>
      <c r="E182" s="79">
        <v>7</v>
      </c>
      <c r="F182" s="102" t="e">
        <f>Baltic_Scenario_Calculations!K41</f>
        <v>#DIV/0!</v>
      </c>
      <c r="G182" s="102" t="e">
        <f>Baltic_Scenario_Calculations!L41</f>
        <v>#DIV/0!</v>
      </c>
      <c r="H182" s="102" t="e">
        <f>Baltic_Scenario_Calculations!M41</f>
        <v>#DIV/0!</v>
      </c>
      <c r="I182" s="102" t="e">
        <f>Baltic_Scenario_Calculations!N41</f>
        <v>#DIV/0!</v>
      </c>
      <c r="O182" s="83"/>
    </row>
    <row r="183" spans="1:15" x14ac:dyDescent="0.2">
      <c r="A183" s="83"/>
      <c r="C183" s="79" t="s">
        <v>202</v>
      </c>
      <c r="D183" s="79" t="s">
        <v>253</v>
      </c>
      <c r="E183" s="79">
        <v>1</v>
      </c>
      <c r="F183" s="102" t="e">
        <f>Baltic_Scenario_Calculations!K42</f>
        <v>#DIV/0!</v>
      </c>
      <c r="G183" s="102" t="e">
        <f>Baltic_Scenario_Calculations!L42</f>
        <v>#DIV/0!</v>
      </c>
      <c r="H183" s="102" t="e">
        <f>Baltic_Scenario_Calculations!M42</f>
        <v>#DIV/0!</v>
      </c>
      <c r="I183" s="102" t="e">
        <f>Baltic_Scenario_Calculations!N42</f>
        <v>#DIV/0!</v>
      </c>
      <c r="O183" s="83"/>
    </row>
    <row r="184" spans="1:15" x14ac:dyDescent="0.2">
      <c r="A184" s="83"/>
      <c r="C184" s="79" t="s">
        <v>203</v>
      </c>
      <c r="D184" s="79" t="s">
        <v>253</v>
      </c>
      <c r="E184" s="79">
        <v>3</v>
      </c>
      <c r="F184" s="102" t="e">
        <f>Baltic_Scenario_Calculations!K43</f>
        <v>#DIV/0!</v>
      </c>
      <c r="G184" s="102" t="e">
        <f>Baltic_Scenario_Calculations!L43</f>
        <v>#DIV/0!</v>
      </c>
      <c r="H184" s="102" t="e">
        <f>Baltic_Scenario_Calculations!M43</f>
        <v>#DIV/0!</v>
      </c>
      <c r="I184" s="102" t="e">
        <f>Baltic_Scenario_Calculations!N43</f>
        <v>#DIV/0!</v>
      </c>
      <c r="O184" s="83"/>
    </row>
    <row r="185" spans="1:15" x14ac:dyDescent="0.2">
      <c r="A185" s="83"/>
      <c r="C185" s="79" t="s">
        <v>204</v>
      </c>
      <c r="D185" s="79" t="s">
        <v>253</v>
      </c>
      <c r="E185" s="79">
        <v>4</v>
      </c>
      <c r="F185" s="102" t="e">
        <f>Baltic_Scenario_Calculations!K44</f>
        <v>#DIV/0!</v>
      </c>
      <c r="G185" s="102" t="e">
        <f>Baltic_Scenario_Calculations!L44</f>
        <v>#DIV/0!</v>
      </c>
      <c r="H185" s="102" t="e">
        <f>Baltic_Scenario_Calculations!M44</f>
        <v>#DIV/0!</v>
      </c>
      <c r="I185" s="102" t="e">
        <f>Baltic_Scenario_Calculations!N44</f>
        <v>#DIV/0!</v>
      </c>
      <c r="O185" s="83"/>
    </row>
    <row r="186" spans="1:15" x14ac:dyDescent="0.2">
      <c r="A186" s="83"/>
      <c r="C186" s="79" t="s">
        <v>205</v>
      </c>
      <c r="D186" s="79" t="s">
        <v>253</v>
      </c>
      <c r="E186" s="79">
        <v>7</v>
      </c>
      <c r="F186" s="102" t="e">
        <f>Baltic_Scenario_Calculations!K45</f>
        <v>#DIV/0!</v>
      </c>
      <c r="G186" s="102" t="e">
        <f>Baltic_Scenario_Calculations!L45</f>
        <v>#DIV/0!</v>
      </c>
      <c r="H186" s="102" t="e">
        <f>Baltic_Scenario_Calculations!M45</f>
        <v>#DIV/0!</v>
      </c>
      <c r="I186" s="102" t="e">
        <f>Baltic_Scenario_Calculations!N45</f>
        <v>#DIV/0!</v>
      </c>
      <c r="O186" s="83"/>
    </row>
    <row r="187" spans="1:15" x14ac:dyDescent="0.2">
      <c r="A187" s="83"/>
      <c r="C187" s="79" t="s">
        <v>206</v>
      </c>
      <c r="D187" s="79" t="s">
        <v>253</v>
      </c>
      <c r="E187" s="79">
        <v>8</v>
      </c>
      <c r="F187" s="102" t="e">
        <f>Baltic_Scenario_Calculations!K46</f>
        <v>#DIV/0!</v>
      </c>
      <c r="G187" s="102" t="e">
        <f>Baltic_Scenario_Calculations!L46</f>
        <v>#DIV/0!</v>
      </c>
      <c r="H187" s="102" t="e">
        <f>Baltic_Scenario_Calculations!M46</f>
        <v>#DIV/0!</v>
      </c>
      <c r="I187" s="102" t="e">
        <f>Baltic_Scenario_Calculations!N46</f>
        <v>#DIV/0!</v>
      </c>
      <c r="O187" s="83"/>
    </row>
    <row r="188" spans="1:15" x14ac:dyDescent="0.2">
      <c r="A188" s="83"/>
      <c r="C188" s="79" t="s">
        <v>207</v>
      </c>
      <c r="D188" s="79" t="s">
        <v>253</v>
      </c>
      <c r="E188" s="79">
        <v>9</v>
      </c>
      <c r="F188" s="102" t="e">
        <f>Baltic_Scenario_Calculations!K47</f>
        <v>#DIV/0!</v>
      </c>
      <c r="G188" s="102" t="e">
        <f>Baltic_Scenario_Calculations!L47</f>
        <v>#DIV/0!</v>
      </c>
      <c r="H188" s="102" t="e">
        <f>Baltic_Scenario_Calculations!M47</f>
        <v>#DIV/0!</v>
      </c>
      <c r="I188" s="102" t="e">
        <f>Baltic_Scenario_Calculations!N47</f>
        <v>#DIV/0!</v>
      </c>
      <c r="O188" s="83"/>
    </row>
    <row r="189" spans="1:15" x14ac:dyDescent="0.2">
      <c r="A189" s="83"/>
      <c r="C189" s="79" t="s">
        <v>208</v>
      </c>
      <c r="D189" s="79" t="s">
        <v>239</v>
      </c>
      <c r="E189" s="79">
        <v>10</v>
      </c>
      <c r="F189" s="102" t="e">
        <f>Baltic_Scenario_Calculations!K48</f>
        <v>#DIV/0!</v>
      </c>
      <c r="G189" s="102" t="e">
        <f>Baltic_Scenario_Calculations!L48</f>
        <v>#DIV/0!</v>
      </c>
      <c r="H189" s="102" t="e">
        <f>Baltic_Scenario_Calculations!M48</f>
        <v>#DIV/0!</v>
      </c>
      <c r="I189" s="102" t="e">
        <f>Baltic_Scenario_Calculations!N48</f>
        <v>#DIV/0!</v>
      </c>
      <c r="O189" s="83"/>
    </row>
    <row r="190" spans="1:15" x14ac:dyDescent="0.2">
      <c r="A190" s="83"/>
      <c r="C190" s="79" t="s">
        <v>209</v>
      </c>
      <c r="D190" s="79" t="s">
        <v>239</v>
      </c>
      <c r="E190" s="79">
        <v>12</v>
      </c>
      <c r="F190" s="102" t="e">
        <f>Baltic_Scenario_Calculations!K49</f>
        <v>#DIV/0!</v>
      </c>
      <c r="G190" s="102" t="e">
        <f>Baltic_Scenario_Calculations!L49</f>
        <v>#DIV/0!</v>
      </c>
      <c r="H190" s="102" t="e">
        <f>Baltic_Scenario_Calculations!M49</f>
        <v>#DIV/0!</v>
      </c>
      <c r="I190" s="102" t="e">
        <f>Baltic_Scenario_Calculations!N49</f>
        <v>#DIV/0!</v>
      </c>
      <c r="O190" s="83"/>
    </row>
    <row r="191" spans="1:15" x14ac:dyDescent="0.2">
      <c r="A191" s="83"/>
      <c r="C191" s="79" t="s">
        <v>210</v>
      </c>
      <c r="D191" s="79" t="s">
        <v>239</v>
      </c>
      <c r="E191" s="79">
        <v>13</v>
      </c>
      <c r="F191" s="102" t="e">
        <f>Baltic_Scenario_Calculations!K50</f>
        <v>#DIV/0!</v>
      </c>
      <c r="G191" s="102" t="e">
        <f>Baltic_Scenario_Calculations!L50</f>
        <v>#DIV/0!</v>
      </c>
      <c r="H191" s="102" t="e">
        <f>Baltic_Scenario_Calculations!M50</f>
        <v>#DIV/0!</v>
      </c>
      <c r="I191" s="102" t="e">
        <f>Baltic_Scenario_Calculations!N50</f>
        <v>#DIV/0!</v>
      </c>
      <c r="O191" s="83"/>
    </row>
    <row r="192" spans="1:15" x14ac:dyDescent="0.2">
      <c r="A192" s="83"/>
      <c r="C192" s="79" t="s">
        <v>211</v>
      </c>
      <c r="D192" s="79" t="s">
        <v>239</v>
      </c>
      <c r="E192" s="79">
        <v>14</v>
      </c>
      <c r="F192" s="102" t="e">
        <f>Baltic_Scenario_Calculations!K51</f>
        <v>#DIV/0!</v>
      </c>
      <c r="G192" s="102" t="e">
        <f>Baltic_Scenario_Calculations!L51</f>
        <v>#DIV/0!</v>
      </c>
      <c r="H192" s="102" t="e">
        <f>Baltic_Scenario_Calculations!M51</f>
        <v>#DIV/0!</v>
      </c>
      <c r="I192" s="102" t="e">
        <f>Baltic_Scenario_Calculations!N51</f>
        <v>#DIV/0!</v>
      </c>
      <c r="O192" s="83"/>
    </row>
    <row r="193" spans="1:15" x14ac:dyDescent="0.2">
      <c r="A193" s="83"/>
      <c r="C193" s="79" t="s">
        <v>212</v>
      </c>
      <c r="D193" s="79" t="s">
        <v>239</v>
      </c>
      <c r="E193" s="79">
        <v>9</v>
      </c>
      <c r="F193" s="102" t="e">
        <f>Baltic_Scenario_Calculations!K52</f>
        <v>#DIV/0!</v>
      </c>
      <c r="G193" s="102" t="e">
        <f>Baltic_Scenario_Calculations!L52</f>
        <v>#DIV/0!</v>
      </c>
      <c r="H193" s="102" t="e">
        <f>Baltic_Scenario_Calculations!M52</f>
        <v>#DIV/0!</v>
      </c>
      <c r="I193" s="102" t="e">
        <f>Baltic_Scenario_Calculations!N52</f>
        <v>#DIV/0!</v>
      </c>
      <c r="O193" s="83"/>
    </row>
    <row r="194" spans="1:15" x14ac:dyDescent="0.2">
      <c r="A194" s="83"/>
      <c r="C194" s="79" t="s">
        <v>213</v>
      </c>
      <c r="D194" s="79" t="s">
        <v>249</v>
      </c>
      <c r="E194" s="79">
        <v>2</v>
      </c>
      <c r="F194" s="102" t="e">
        <f>Baltic_Scenario_Calculations!K53</f>
        <v>#DIV/0!</v>
      </c>
      <c r="G194" s="102" t="e">
        <f>Baltic_Scenario_Calculations!L53</f>
        <v>#DIV/0!</v>
      </c>
      <c r="H194" s="102" t="e">
        <f>Baltic_Scenario_Calculations!M53</f>
        <v>#DIV/0!</v>
      </c>
      <c r="I194" s="102" t="e">
        <f>Baltic_Scenario_Calculations!N53</f>
        <v>#DIV/0!</v>
      </c>
      <c r="O194" s="83"/>
    </row>
    <row r="195" spans="1:15" x14ac:dyDescent="0.2">
      <c r="A195" s="83"/>
      <c r="C195" s="79" t="s">
        <v>214</v>
      </c>
      <c r="D195" s="79" t="s">
        <v>249</v>
      </c>
      <c r="E195" s="79">
        <v>3</v>
      </c>
      <c r="F195" s="102" t="e">
        <f>Baltic_Scenario_Calculations!K54</f>
        <v>#DIV/0!</v>
      </c>
      <c r="G195" s="102" t="e">
        <f>Baltic_Scenario_Calculations!L54</f>
        <v>#DIV/0!</v>
      </c>
      <c r="H195" s="102" t="e">
        <f>Baltic_Scenario_Calculations!M54</f>
        <v>#DIV/0!</v>
      </c>
      <c r="I195" s="102" t="e">
        <f>Baltic_Scenario_Calculations!N54</f>
        <v>#DIV/0!</v>
      </c>
      <c r="O195" s="83"/>
    </row>
    <row r="196" spans="1:15" x14ac:dyDescent="0.2">
      <c r="A196" s="83"/>
      <c r="C196" s="79" t="s">
        <v>215</v>
      </c>
      <c r="D196" s="79" t="s">
        <v>249</v>
      </c>
      <c r="E196" s="79">
        <v>4</v>
      </c>
      <c r="F196" s="102" t="e">
        <f>Baltic_Scenario_Calculations!K55</f>
        <v>#DIV/0!</v>
      </c>
      <c r="G196" s="102" t="e">
        <f>Baltic_Scenario_Calculations!L55</f>
        <v>#DIV/0!</v>
      </c>
      <c r="H196" s="102" t="e">
        <f>Baltic_Scenario_Calculations!M55</f>
        <v>#DIV/0!</v>
      </c>
      <c r="I196" s="102" t="e">
        <f>Baltic_Scenario_Calculations!N55</f>
        <v>#DIV/0!</v>
      </c>
      <c r="O196" s="83"/>
    </row>
    <row r="197" spans="1:15" x14ac:dyDescent="0.2">
      <c r="A197" s="83"/>
      <c r="C197" s="79" t="s">
        <v>216</v>
      </c>
      <c r="D197" s="79" t="s">
        <v>249</v>
      </c>
      <c r="E197" s="79">
        <v>5</v>
      </c>
      <c r="F197" s="102" t="e">
        <f>Baltic_Scenario_Calculations!K56</f>
        <v>#DIV/0!</v>
      </c>
      <c r="G197" s="102" t="e">
        <f>Baltic_Scenario_Calculations!L56</f>
        <v>#DIV/0!</v>
      </c>
      <c r="H197" s="102" t="e">
        <f>Baltic_Scenario_Calculations!M56</f>
        <v>#DIV/0!</v>
      </c>
      <c r="I197" s="102" t="e">
        <f>Baltic_Scenario_Calculations!N56</f>
        <v>#DIV/0!</v>
      </c>
      <c r="O197" s="83"/>
    </row>
    <row r="198" spans="1:15" x14ac:dyDescent="0.2">
      <c r="A198" s="83"/>
      <c r="C198" s="79" t="s">
        <v>217</v>
      </c>
      <c r="D198" s="79" t="s">
        <v>239</v>
      </c>
      <c r="E198" s="79">
        <v>7</v>
      </c>
      <c r="F198" s="102" t="e">
        <f>Baltic_Scenario_Calculations!K57</f>
        <v>#DIV/0!</v>
      </c>
      <c r="G198" s="102" t="e">
        <f>Baltic_Scenario_Calculations!L57</f>
        <v>#DIV/0!</v>
      </c>
      <c r="H198" s="102" t="e">
        <f>Baltic_Scenario_Calculations!M57</f>
        <v>#DIV/0!</v>
      </c>
      <c r="I198" s="102" t="e">
        <f>Baltic_Scenario_Calculations!N57</f>
        <v>#DIV/0!</v>
      </c>
      <c r="O198" s="83"/>
    </row>
    <row r="199" spans="1:15" x14ac:dyDescent="0.2">
      <c r="A199" s="83"/>
      <c r="C199" s="79" t="s">
        <v>218</v>
      </c>
      <c r="D199" s="79" t="s">
        <v>18</v>
      </c>
      <c r="E199" s="79">
        <v>10</v>
      </c>
      <c r="F199" s="102" t="e">
        <f>Baltic_Transition_Calculations!K20</f>
        <v>#DIV/0!</v>
      </c>
      <c r="G199" s="102" t="e">
        <f>Baltic_Transition_Calculations!L20</f>
        <v>#DIV/0!</v>
      </c>
      <c r="H199" s="102" t="e">
        <f>Baltic_Transition_Calculations!M20</f>
        <v>#DIV/0!</v>
      </c>
      <c r="I199" s="102" t="e">
        <f>Baltic_Transition_Calculations!N20</f>
        <v>#DIV/0!</v>
      </c>
      <c r="O199" s="83"/>
    </row>
    <row r="200" spans="1:15" x14ac:dyDescent="0.2">
      <c r="A200" s="83"/>
      <c r="C200" s="79" t="s">
        <v>219</v>
      </c>
      <c r="D200" s="79" t="s">
        <v>18</v>
      </c>
      <c r="E200" s="79">
        <v>2</v>
      </c>
      <c r="F200" s="102" t="e">
        <f>Baltic_Transition_Calculations!K21</f>
        <v>#DIV/0!</v>
      </c>
      <c r="G200" s="102" t="e">
        <f>Baltic_Transition_Calculations!L21</f>
        <v>#DIV/0!</v>
      </c>
      <c r="H200" s="102" t="e">
        <f>Baltic_Transition_Calculations!M21</f>
        <v>#DIV/0!</v>
      </c>
      <c r="I200" s="102" t="e">
        <f>Baltic_Transition_Calculations!N21</f>
        <v>#DIV/0!</v>
      </c>
      <c r="O200" s="83"/>
    </row>
    <row r="201" spans="1:15" x14ac:dyDescent="0.2">
      <c r="A201" s="83"/>
      <c r="C201" s="79" t="s">
        <v>220</v>
      </c>
      <c r="D201" s="79" t="s">
        <v>18</v>
      </c>
      <c r="E201" s="79">
        <v>3</v>
      </c>
      <c r="F201" s="102" t="e">
        <f>Baltic_Transition_Calculations!K22</f>
        <v>#DIV/0!</v>
      </c>
      <c r="G201" s="102" t="e">
        <f>Baltic_Transition_Calculations!L22</f>
        <v>#DIV/0!</v>
      </c>
      <c r="H201" s="102" t="e">
        <f>Baltic_Transition_Calculations!M22</f>
        <v>#DIV/0!</v>
      </c>
      <c r="I201" s="102" t="e">
        <f>Baltic_Transition_Calculations!N22</f>
        <v>#DIV/0!</v>
      </c>
      <c r="O201" s="83"/>
    </row>
    <row r="202" spans="1:15" x14ac:dyDescent="0.2">
      <c r="A202" s="83"/>
      <c r="C202" s="79" t="s">
        <v>221</v>
      </c>
      <c r="D202" s="79" t="s">
        <v>238</v>
      </c>
      <c r="E202" s="79">
        <v>4</v>
      </c>
      <c r="F202" s="102" t="e">
        <f>Baltic_Transition_Calculations!K23</f>
        <v>#DIV/0!</v>
      </c>
      <c r="G202" s="102" t="e">
        <f>Baltic_Transition_Calculations!L23</f>
        <v>#DIV/0!</v>
      </c>
      <c r="H202" s="102" t="e">
        <f>Baltic_Transition_Calculations!M23</f>
        <v>#DIV/0!</v>
      </c>
      <c r="I202" s="102" t="e">
        <f>Baltic_Transition_Calculations!N23</f>
        <v>#DIV/0!</v>
      </c>
      <c r="O202" s="83"/>
    </row>
    <row r="203" spans="1:15" ht="12.75" customHeight="1" x14ac:dyDescent="0.2">
      <c r="A203" s="83"/>
      <c r="C203" s="79" t="s">
        <v>222</v>
      </c>
      <c r="D203" s="79" t="s">
        <v>238</v>
      </c>
      <c r="E203" s="79">
        <v>5</v>
      </c>
      <c r="F203" s="102" t="e">
        <f>Baltic_Transition_Calculations!K24</f>
        <v>#DIV/0!</v>
      </c>
      <c r="G203" s="102" t="e">
        <f>Baltic_Transition_Calculations!L24</f>
        <v>#DIV/0!</v>
      </c>
      <c r="H203" s="102" t="e">
        <f>Baltic_Transition_Calculations!M24</f>
        <v>#DIV/0!</v>
      </c>
      <c r="I203" s="102" t="e">
        <f>Baltic_Transition_Calculations!N24</f>
        <v>#DIV/0!</v>
      </c>
      <c r="O203" s="83"/>
    </row>
    <row r="204" spans="1:15" x14ac:dyDescent="0.2">
      <c r="A204" s="83"/>
      <c r="C204" s="79" t="s">
        <v>223</v>
      </c>
      <c r="D204" s="79" t="s">
        <v>238</v>
      </c>
      <c r="E204" s="79">
        <v>9</v>
      </c>
      <c r="F204" s="102" t="e">
        <f>Baltic_Transition_Calculations!K25</f>
        <v>#DIV/0!</v>
      </c>
      <c r="G204" s="102" t="e">
        <f>Baltic_Transition_Calculations!L25</f>
        <v>#DIV/0!</v>
      </c>
      <c r="H204" s="102" t="e">
        <f>Baltic_Transition_Calculations!M25</f>
        <v>#DIV/0!</v>
      </c>
      <c r="I204" s="102" t="e">
        <f>Baltic_Transition_Calculations!N25</f>
        <v>#DIV/0!</v>
      </c>
      <c r="O204" s="83"/>
    </row>
    <row r="205" spans="1:15" x14ac:dyDescent="0.2">
      <c r="A205" s="83"/>
      <c r="C205" s="79" t="s">
        <v>224</v>
      </c>
      <c r="D205" s="79" t="s">
        <v>238</v>
      </c>
      <c r="E205" s="79">
        <v>1</v>
      </c>
      <c r="F205" s="102" t="e">
        <f>Baltic_Transition_Calculations!K26</f>
        <v>#DIV/0!</v>
      </c>
      <c r="G205" s="102" t="e">
        <f>Baltic_Transition_Calculations!L26</f>
        <v>#DIV/0!</v>
      </c>
      <c r="H205" s="102" t="e">
        <f>Baltic_Transition_Calculations!M26</f>
        <v>#DIV/0!</v>
      </c>
      <c r="I205" s="102" t="e">
        <f>Baltic_Transition_Calculations!N26</f>
        <v>#DIV/0!</v>
      </c>
      <c r="O205" s="83"/>
    </row>
    <row r="206" spans="1:15" x14ac:dyDescent="0.2">
      <c r="A206" s="83"/>
      <c r="C206" s="79" t="s">
        <v>225</v>
      </c>
      <c r="D206" s="79" t="s">
        <v>238</v>
      </c>
      <c r="E206" s="79">
        <v>10</v>
      </c>
      <c r="F206" s="102" t="e">
        <f>Baltic_Transition_Calculations!K27</f>
        <v>#DIV/0!</v>
      </c>
      <c r="G206" s="102" t="e">
        <f>Baltic_Transition_Calculations!L27</f>
        <v>#DIV/0!</v>
      </c>
      <c r="H206" s="102" t="e">
        <f>Baltic_Transition_Calculations!M27</f>
        <v>#DIV/0!</v>
      </c>
      <c r="I206" s="102" t="e">
        <f>Baltic_Transition_Calculations!N27</f>
        <v>#DIV/0!</v>
      </c>
      <c r="O206" s="83"/>
    </row>
    <row r="207" spans="1:15" x14ac:dyDescent="0.2">
      <c r="A207" s="83"/>
      <c r="C207" s="79" t="s">
        <v>226</v>
      </c>
      <c r="D207" s="79" t="s">
        <v>238</v>
      </c>
      <c r="E207" s="79">
        <v>11</v>
      </c>
      <c r="F207" s="102" t="e">
        <f>Baltic_Transition_Calculations!K28</f>
        <v>#DIV/0!</v>
      </c>
      <c r="G207" s="102" t="e">
        <f>Baltic_Transition_Calculations!L28</f>
        <v>#DIV/0!</v>
      </c>
      <c r="H207" s="102" t="e">
        <f>Baltic_Transition_Calculations!M28</f>
        <v>#DIV/0!</v>
      </c>
      <c r="I207" s="102" t="e">
        <f>Baltic_Transition_Calculations!N28</f>
        <v>#DIV/0!</v>
      </c>
      <c r="O207" s="83"/>
    </row>
    <row r="208" spans="1:15" x14ac:dyDescent="0.2">
      <c r="A208" s="83"/>
      <c r="C208" s="79" t="s">
        <v>227</v>
      </c>
      <c r="D208" s="79" t="s">
        <v>238</v>
      </c>
      <c r="E208" s="79">
        <v>2</v>
      </c>
      <c r="F208" s="102" t="e">
        <f>Baltic_Transition_Calculations!K29</f>
        <v>#DIV/0!</v>
      </c>
      <c r="G208" s="102" t="e">
        <f>Baltic_Transition_Calculations!L29</f>
        <v>#DIV/0!</v>
      </c>
      <c r="H208" s="102" t="e">
        <f>Baltic_Transition_Calculations!M29</f>
        <v>#DIV/0!</v>
      </c>
      <c r="I208" s="102" t="e">
        <f>Baltic_Transition_Calculations!N29</f>
        <v>#DIV/0!</v>
      </c>
      <c r="O208" s="83"/>
    </row>
    <row r="209" spans="1:15" x14ac:dyDescent="0.2">
      <c r="A209" s="83"/>
      <c r="C209" s="79" t="s">
        <v>228</v>
      </c>
      <c r="D209" s="79" t="s">
        <v>239</v>
      </c>
      <c r="E209" s="79">
        <v>15</v>
      </c>
      <c r="F209" s="102" t="e">
        <f>Baltic_Transition_Calculations!K30</f>
        <v>#DIV/0!</v>
      </c>
      <c r="G209" s="102" t="e">
        <f>Baltic_Transition_Calculations!L30</f>
        <v>#DIV/0!</v>
      </c>
      <c r="H209" s="102" t="e">
        <f>Baltic_Transition_Calculations!M30</f>
        <v>#DIV/0!</v>
      </c>
      <c r="I209" s="102" t="e">
        <f>Baltic_Transition_Calculations!N30</f>
        <v>#DIV/0!</v>
      </c>
      <c r="O209" s="83"/>
    </row>
    <row r="210" spans="1:15" x14ac:dyDescent="0.2">
      <c r="A210" s="83"/>
      <c r="C210" s="79" t="s">
        <v>229</v>
      </c>
      <c r="D210" s="79" t="s">
        <v>18</v>
      </c>
      <c r="E210" s="79">
        <v>11</v>
      </c>
      <c r="F210" s="102" t="e">
        <f>Baltic_Transition_Calculations!K31</f>
        <v>#DIV/0!</v>
      </c>
      <c r="G210" s="102" t="e">
        <f>Baltic_Transition_Calculations!L31</f>
        <v>#DIV/0!</v>
      </c>
      <c r="H210" s="102" t="e">
        <f>Baltic_Transition_Calculations!M31</f>
        <v>#DIV/0!</v>
      </c>
      <c r="I210" s="102" t="e">
        <f>Baltic_Transition_Calculations!N31</f>
        <v>#DIV/0!</v>
      </c>
      <c r="O210" s="83"/>
    </row>
    <row r="211" spans="1:15" x14ac:dyDescent="0.2">
      <c r="A211" s="83"/>
      <c r="C211" s="79" t="s">
        <v>230</v>
      </c>
      <c r="D211" s="79" t="s">
        <v>18</v>
      </c>
      <c r="E211" s="79">
        <v>6</v>
      </c>
      <c r="F211" s="102" t="e">
        <f>Baltic_Transition_Calculations!K32</f>
        <v>#DIV/0!</v>
      </c>
      <c r="G211" s="102" t="e">
        <f>Baltic_Transition_Calculations!L32</f>
        <v>#DIV/0!</v>
      </c>
      <c r="H211" s="102" t="e">
        <f>Baltic_Transition_Calculations!M32</f>
        <v>#DIV/0!</v>
      </c>
      <c r="I211" s="102" t="e">
        <f>Baltic_Transition_Calculations!N32</f>
        <v>#DIV/0!</v>
      </c>
      <c r="O211" s="83"/>
    </row>
    <row r="212" spans="1:15" x14ac:dyDescent="0.2">
      <c r="A212" s="83"/>
      <c r="C212" s="79" t="s">
        <v>231</v>
      </c>
      <c r="D212" s="79" t="s">
        <v>18</v>
      </c>
      <c r="E212" s="79">
        <v>7</v>
      </c>
      <c r="F212" s="102" t="e">
        <f>Baltic_Transition_Calculations!K33</f>
        <v>#DIV/0!</v>
      </c>
      <c r="G212" s="102" t="e">
        <f>Baltic_Transition_Calculations!L33</f>
        <v>#DIV/0!</v>
      </c>
      <c r="H212" s="102" t="e">
        <f>Baltic_Transition_Calculations!M33</f>
        <v>#DIV/0!</v>
      </c>
      <c r="I212" s="102" t="e">
        <f>Baltic_Transition_Calculations!N33</f>
        <v>#DIV/0!</v>
      </c>
      <c r="O212" s="83"/>
    </row>
    <row r="213" spans="1:15" x14ac:dyDescent="0.2">
      <c r="A213" s="83"/>
      <c r="C213" s="79" t="s">
        <v>232</v>
      </c>
      <c r="D213" s="79" t="s">
        <v>18</v>
      </c>
      <c r="E213" s="79">
        <v>9</v>
      </c>
      <c r="F213" s="102" t="e">
        <f>Baltic_Transition_Calculations!K34</f>
        <v>#DIV/0!</v>
      </c>
      <c r="G213" s="102" t="e">
        <f>Baltic_Transition_Calculations!L34</f>
        <v>#DIV/0!</v>
      </c>
      <c r="H213" s="102" t="e">
        <f>Baltic_Transition_Calculations!M34</f>
        <v>#DIV/0!</v>
      </c>
      <c r="I213" s="102" t="e">
        <f>Baltic_Transition_Calculations!N34</f>
        <v>#DIV/0!</v>
      </c>
      <c r="O213" s="83"/>
    </row>
    <row r="214" spans="1:15" x14ac:dyDescent="0.2">
      <c r="A214" s="83"/>
      <c r="C214" s="79" t="s">
        <v>233</v>
      </c>
      <c r="D214" s="79" t="s">
        <v>238</v>
      </c>
      <c r="E214" s="79">
        <v>3</v>
      </c>
      <c r="F214" s="102" t="e">
        <f>Baltic_Transition_Calculations!K35</f>
        <v>#DIV/0!</v>
      </c>
      <c r="G214" s="102" t="e">
        <f>Baltic_Transition_Calculations!L35</f>
        <v>#DIV/0!</v>
      </c>
      <c r="H214" s="102" t="e">
        <f>Baltic_Transition_Calculations!M35</f>
        <v>#DIV/0!</v>
      </c>
      <c r="I214" s="102" t="e">
        <f>Baltic_Transition_Calculations!N35</f>
        <v>#DIV/0!</v>
      </c>
      <c r="O214" s="83"/>
    </row>
    <row r="215" spans="1:15" x14ac:dyDescent="0.2">
      <c r="A215" s="83"/>
      <c r="C215" s="79" t="s">
        <v>234</v>
      </c>
      <c r="D215" s="79" t="s">
        <v>239</v>
      </c>
      <c r="E215" s="79">
        <v>3</v>
      </c>
      <c r="F215" s="102" t="e">
        <f>Baltic_Transition_Calculations!K36</f>
        <v>#DIV/0!</v>
      </c>
      <c r="G215" s="102" t="e">
        <f>Baltic_Transition_Calculations!L36</f>
        <v>#DIV/0!</v>
      </c>
      <c r="H215" s="102" t="e">
        <f>Baltic_Transition_Calculations!M36</f>
        <v>#DIV/0!</v>
      </c>
      <c r="I215" s="102" t="e">
        <f>Baltic_Transition_Calculations!N36</f>
        <v>#DIV/0!</v>
      </c>
      <c r="O215" s="83"/>
    </row>
    <row r="216" spans="1:15" s="118" customFormat="1" x14ac:dyDescent="0.2">
      <c r="A216" s="83"/>
      <c r="B216" s="3"/>
      <c r="C216" s="156" t="s">
        <v>298</v>
      </c>
      <c r="D216" s="156"/>
      <c r="E216" s="156"/>
      <c r="F216" s="102" t="e">
        <f>OECD_Marina_Calculations!I20</f>
        <v>#DIV/0!</v>
      </c>
      <c r="G216" s="102" t="e">
        <f>OECD_Marina_Calculations!J20</f>
        <v>#DIV/0!</v>
      </c>
      <c r="H216" s="102" t="e">
        <f>OECD_Marina_Calculations!K20</f>
        <v>#DIV/0!</v>
      </c>
      <c r="I216" s="102" t="e">
        <f>OECD_Marina_Calculations!L20</f>
        <v>#DIV/0!</v>
      </c>
      <c r="K216" s="3"/>
      <c r="O216" s="83"/>
    </row>
    <row r="217" spans="1:15" x14ac:dyDescent="0.2">
      <c r="A217" s="83"/>
      <c r="B217"/>
      <c r="O217" s="83"/>
    </row>
    <row r="218" spans="1:15" s="82" customFormat="1" x14ac:dyDescent="0.2">
      <c r="A218" s="83"/>
      <c r="C218" s="77" t="s">
        <v>263</v>
      </c>
      <c r="K218" s="3"/>
      <c r="O218" s="83"/>
    </row>
    <row r="219" spans="1:15" x14ac:dyDescent="0.2">
      <c r="A219" s="83"/>
      <c r="C219" t="s">
        <v>283</v>
      </c>
      <c r="O219" s="83"/>
    </row>
    <row r="220" spans="1:15" ht="120" customHeight="1" x14ac:dyDescent="0.2">
      <c r="A220" s="83"/>
      <c r="C220" s="79" t="s">
        <v>10</v>
      </c>
      <c r="D220" s="157" t="s">
        <v>11</v>
      </c>
      <c r="E220" s="158"/>
      <c r="F220" s="136" t="s">
        <v>170</v>
      </c>
      <c r="G220" s="136" t="s">
        <v>316</v>
      </c>
      <c r="H220" s="136" t="s">
        <v>317</v>
      </c>
      <c r="I220" s="136" t="s">
        <v>318</v>
      </c>
      <c r="O220" s="83"/>
    </row>
    <row r="221" spans="1:15" x14ac:dyDescent="0.2">
      <c r="A221" s="83"/>
      <c r="C221" s="79" t="s">
        <v>65</v>
      </c>
      <c r="D221" s="79" t="s">
        <v>13</v>
      </c>
      <c r="E221" s="79">
        <v>1</v>
      </c>
      <c r="F221" s="102" t="e">
        <f>Atlantic_Scenario_Calculations!S20</f>
        <v>#DIV/0!</v>
      </c>
      <c r="G221" s="102" t="e">
        <f>Atlantic_Scenario_Calculations!T20</f>
        <v>#DIV/0!</v>
      </c>
      <c r="H221" s="102" t="e">
        <f>Atlantic_Scenario_Calculations!U20</f>
        <v>#DIV/0!</v>
      </c>
      <c r="I221" s="102" t="e">
        <f>Atlantic_Scenario_Calculations!V20</f>
        <v>#DIV/0!</v>
      </c>
      <c r="O221" s="83"/>
    </row>
    <row r="222" spans="1:15" x14ac:dyDescent="0.2">
      <c r="A222" s="83"/>
      <c r="C222" s="79" t="s">
        <v>66</v>
      </c>
      <c r="D222" s="79" t="s">
        <v>13</v>
      </c>
      <c r="E222" s="79">
        <v>2</v>
      </c>
      <c r="F222" s="102" t="e">
        <f>Atlantic_Scenario_Calculations!S21</f>
        <v>#DIV/0!</v>
      </c>
      <c r="G222" s="102" t="e">
        <f>Atlantic_Scenario_Calculations!T21</f>
        <v>#DIV/0!</v>
      </c>
      <c r="H222" s="102" t="e">
        <f>Atlantic_Scenario_Calculations!U21</f>
        <v>#DIV/0!</v>
      </c>
      <c r="I222" s="102" t="e">
        <f>Atlantic_Scenario_Calculations!V21</f>
        <v>#DIV/0!</v>
      </c>
      <c r="O222" s="83"/>
    </row>
    <row r="223" spans="1:15" x14ac:dyDescent="0.2">
      <c r="A223" s="83"/>
      <c r="C223" s="79" t="s">
        <v>67</v>
      </c>
      <c r="D223" s="79" t="s">
        <v>13</v>
      </c>
      <c r="E223" s="79">
        <v>3</v>
      </c>
      <c r="F223" s="102" t="e">
        <f>Atlantic_Scenario_Calculations!S22</f>
        <v>#DIV/0!</v>
      </c>
      <c r="G223" s="102" t="e">
        <f>Atlantic_Scenario_Calculations!T22</f>
        <v>#DIV/0!</v>
      </c>
      <c r="H223" s="102" t="e">
        <f>Atlantic_Scenario_Calculations!U22</f>
        <v>#DIV/0!</v>
      </c>
      <c r="I223" s="102" t="e">
        <f>Atlantic_Scenario_Calculations!V22</f>
        <v>#DIV/0!</v>
      </c>
      <c r="O223" s="83"/>
    </row>
    <row r="224" spans="1:15" x14ac:dyDescent="0.2">
      <c r="A224" s="83"/>
      <c r="C224" s="79" t="s">
        <v>68</v>
      </c>
      <c r="D224" s="79" t="s">
        <v>14</v>
      </c>
      <c r="E224" s="79">
        <v>1</v>
      </c>
      <c r="F224" s="102" t="e">
        <f>Atlantic_Scenario_Calculations!S23</f>
        <v>#DIV/0!</v>
      </c>
      <c r="G224" s="102" t="e">
        <f>Atlantic_Scenario_Calculations!T23</f>
        <v>#DIV/0!</v>
      </c>
      <c r="H224" s="102" t="e">
        <f>Atlantic_Scenario_Calculations!U23</f>
        <v>#DIV/0!</v>
      </c>
      <c r="I224" s="102" t="e">
        <f>Atlantic_Scenario_Calculations!V23</f>
        <v>#DIV/0!</v>
      </c>
      <c r="O224" s="83"/>
    </row>
    <row r="225" spans="1:15" x14ac:dyDescent="0.2">
      <c r="A225" s="83"/>
      <c r="C225" s="79" t="s">
        <v>69</v>
      </c>
      <c r="D225" s="79" t="s">
        <v>14</v>
      </c>
      <c r="E225" s="79">
        <v>10</v>
      </c>
      <c r="F225" s="102" t="e">
        <f>Atlantic_Scenario_Calculations!S24</f>
        <v>#DIV/0!</v>
      </c>
      <c r="G225" s="102" t="e">
        <f>Atlantic_Scenario_Calculations!T24</f>
        <v>#DIV/0!</v>
      </c>
      <c r="H225" s="102" t="e">
        <f>Atlantic_Scenario_Calculations!U24</f>
        <v>#DIV/0!</v>
      </c>
      <c r="I225" s="102" t="e">
        <f>Atlantic_Scenario_Calculations!V24</f>
        <v>#DIV/0!</v>
      </c>
      <c r="O225" s="83"/>
    </row>
    <row r="226" spans="1:15" x14ac:dyDescent="0.2">
      <c r="A226" s="83"/>
      <c r="C226" s="79" t="s">
        <v>70</v>
      </c>
      <c r="D226" s="79" t="s">
        <v>14</v>
      </c>
      <c r="E226" s="79">
        <v>3</v>
      </c>
      <c r="F226" s="102" t="e">
        <f>Atlantic_Scenario_Calculations!S25</f>
        <v>#DIV/0!</v>
      </c>
      <c r="G226" s="102" t="e">
        <f>Atlantic_Scenario_Calculations!T25</f>
        <v>#DIV/0!</v>
      </c>
      <c r="H226" s="102" t="e">
        <f>Atlantic_Scenario_Calculations!U25</f>
        <v>#DIV/0!</v>
      </c>
      <c r="I226" s="102" t="e">
        <f>Atlantic_Scenario_Calculations!V25</f>
        <v>#DIV/0!</v>
      </c>
      <c r="O226" s="83"/>
    </row>
    <row r="227" spans="1:15" x14ac:dyDescent="0.2">
      <c r="A227" s="83"/>
      <c r="C227" s="79" t="s">
        <v>71</v>
      </c>
      <c r="D227" s="79" t="s">
        <v>14</v>
      </c>
      <c r="E227" s="79">
        <v>4</v>
      </c>
      <c r="F227" s="102" t="e">
        <f>Atlantic_Scenario_Calculations!S26</f>
        <v>#DIV/0!</v>
      </c>
      <c r="G227" s="102" t="e">
        <f>Atlantic_Scenario_Calculations!T26</f>
        <v>#DIV/0!</v>
      </c>
      <c r="H227" s="102" t="e">
        <f>Atlantic_Scenario_Calculations!U26</f>
        <v>#DIV/0!</v>
      </c>
      <c r="I227" s="102" t="e">
        <f>Atlantic_Scenario_Calculations!V26</f>
        <v>#DIV/0!</v>
      </c>
      <c r="O227" s="83"/>
    </row>
    <row r="228" spans="1:15" x14ac:dyDescent="0.2">
      <c r="A228" s="83"/>
      <c r="C228" s="79" t="s">
        <v>72</v>
      </c>
      <c r="D228" s="79" t="s">
        <v>14</v>
      </c>
      <c r="E228" s="79">
        <v>5</v>
      </c>
      <c r="F228" s="102" t="e">
        <f>Atlantic_Scenario_Calculations!S27</f>
        <v>#DIV/0!</v>
      </c>
      <c r="G228" s="102" t="e">
        <f>Atlantic_Scenario_Calculations!T27</f>
        <v>#DIV/0!</v>
      </c>
      <c r="H228" s="102" t="e">
        <f>Atlantic_Scenario_Calculations!U27</f>
        <v>#DIV/0!</v>
      </c>
      <c r="I228" s="102" t="e">
        <f>Atlantic_Scenario_Calculations!V27</f>
        <v>#DIV/0!</v>
      </c>
      <c r="O228" s="83"/>
    </row>
    <row r="229" spans="1:15" x14ac:dyDescent="0.2">
      <c r="A229" s="83"/>
      <c r="C229" s="79" t="s">
        <v>73</v>
      </c>
      <c r="D229" s="79" t="s">
        <v>14</v>
      </c>
      <c r="E229" s="79">
        <v>7</v>
      </c>
      <c r="F229" s="102" t="e">
        <f>Atlantic_Scenario_Calculations!S28</f>
        <v>#DIV/0!</v>
      </c>
      <c r="G229" s="102" t="e">
        <f>Atlantic_Scenario_Calculations!T28</f>
        <v>#DIV/0!</v>
      </c>
      <c r="H229" s="102" t="e">
        <f>Atlantic_Scenario_Calculations!U28</f>
        <v>#DIV/0!</v>
      </c>
      <c r="I229" s="102" t="e">
        <f>Atlantic_Scenario_Calculations!V28</f>
        <v>#DIV/0!</v>
      </c>
      <c r="O229" s="83"/>
    </row>
    <row r="230" spans="1:15" x14ac:dyDescent="0.2">
      <c r="A230" s="83"/>
      <c r="C230" s="79" t="s">
        <v>21</v>
      </c>
      <c r="D230" s="79" t="s">
        <v>14</v>
      </c>
      <c r="E230" s="79">
        <v>8</v>
      </c>
      <c r="F230" s="102" t="e">
        <f>Atlantic_Scenario_Calculations!S29</f>
        <v>#DIV/0!</v>
      </c>
      <c r="G230" s="102" t="e">
        <f>Atlantic_Scenario_Calculations!T29</f>
        <v>#DIV/0!</v>
      </c>
      <c r="H230" s="102" t="e">
        <f>Atlantic_Scenario_Calculations!U29</f>
        <v>#DIV/0!</v>
      </c>
      <c r="I230" s="102" t="e">
        <f>Atlantic_Scenario_Calculations!V29</f>
        <v>#DIV/0!</v>
      </c>
      <c r="O230" s="83"/>
    </row>
    <row r="231" spans="1:15" x14ac:dyDescent="0.2">
      <c r="A231" s="83"/>
      <c r="C231" s="79" t="s">
        <v>22</v>
      </c>
      <c r="D231" s="79" t="s">
        <v>14</v>
      </c>
      <c r="E231" s="79">
        <v>9</v>
      </c>
      <c r="F231" s="102" t="e">
        <f>Atlantic_Scenario_Calculations!S30</f>
        <v>#DIV/0!</v>
      </c>
      <c r="G231" s="102" t="e">
        <f>Atlantic_Scenario_Calculations!T30</f>
        <v>#DIV/0!</v>
      </c>
      <c r="H231" s="102" t="e">
        <f>Atlantic_Scenario_Calculations!U30</f>
        <v>#DIV/0!</v>
      </c>
      <c r="I231" s="102" t="e">
        <f>Atlantic_Scenario_Calculations!V30</f>
        <v>#DIV/0!</v>
      </c>
      <c r="O231" s="83"/>
    </row>
    <row r="232" spans="1:15" x14ac:dyDescent="0.2">
      <c r="A232" s="83"/>
      <c r="C232" s="79" t="s">
        <v>23</v>
      </c>
      <c r="D232" s="79" t="s">
        <v>15</v>
      </c>
      <c r="E232" s="79">
        <v>1</v>
      </c>
      <c r="F232" s="102" t="e">
        <f>Atlantic_Scenario_Calculations!S31</f>
        <v>#DIV/0!</v>
      </c>
      <c r="G232" s="102" t="e">
        <f>Atlantic_Scenario_Calculations!T31</f>
        <v>#DIV/0!</v>
      </c>
      <c r="H232" s="102" t="e">
        <f>Atlantic_Scenario_Calculations!U31</f>
        <v>#DIV/0!</v>
      </c>
      <c r="I232" s="102" t="e">
        <f>Atlantic_Scenario_Calculations!V31</f>
        <v>#DIV/0!</v>
      </c>
      <c r="O232" s="83"/>
    </row>
    <row r="233" spans="1:15" x14ac:dyDescent="0.2">
      <c r="A233" s="83"/>
      <c r="C233" s="79" t="s">
        <v>24</v>
      </c>
      <c r="D233" s="79" t="s">
        <v>15</v>
      </c>
      <c r="E233" s="79">
        <v>2</v>
      </c>
      <c r="F233" s="102" t="e">
        <f>Atlantic_Scenario_Calculations!S32</f>
        <v>#DIV/0!</v>
      </c>
      <c r="G233" s="102" t="e">
        <f>Atlantic_Scenario_Calculations!T32</f>
        <v>#DIV/0!</v>
      </c>
      <c r="H233" s="102" t="e">
        <f>Atlantic_Scenario_Calculations!U32</f>
        <v>#DIV/0!</v>
      </c>
      <c r="I233" s="102" t="e">
        <f>Atlantic_Scenario_Calculations!V32</f>
        <v>#DIV/0!</v>
      </c>
      <c r="O233" s="83"/>
    </row>
    <row r="234" spans="1:15" x14ac:dyDescent="0.2">
      <c r="A234" s="83"/>
      <c r="C234" s="79" t="s">
        <v>25</v>
      </c>
      <c r="D234" s="79" t="s">
        <v>16</v>
      </c>
      <c r="E234" s="79">
        <v>3</v>
      </c>
      <c r="F234" s="102" t="e">
        <f>Atlantic_Scenario_Calculations!S33</f>
        <v>#DIV/0!</v>
      </c>
      <c r="G234" s="102" t="e">
        <f>Atlantic_Scenario_Calculations!T33</f>
        <v>#DIV/0!</v>
      </c>
      <c r="H234" s="102" t="e">
        <f>Atlantic_Scenario_Calculations!U33</f>
        <v>#DIV/0!</v>
      </c>
      <c r="I234" s="102" t="e">
        <f>Atlantic_Scenario_Calculations!V33</f>
        <v>#DIV/0!</v>
      </c>
      <c r="O234" s="83"/>
    </row>
    <row r="235" spans="1:15" x14ac:dyDescent="0.2">
      <c r="A235" s="83"/>
      <c r="C235" s="79" t="s">
        <v>26</v>
      </c>
      <c r="D235" s="79" t="s">
        <v>16</v>
      </c>
      <c r="E235" s="79">
        <v>1</v>
      </c>
      <c r="F235" s="102" t="e">
        <f>Atlantic_Scenario_Calculations!S34</f>
        <v>#DIV/0!</v>
      </c>
      <c r="G235" s="102" t="e">
        <f>Atlantic_Scenario_Calculations!T34</f>
        <v>#DIV/0!</v>
      </c>
      <c r="H235" s="102" t="e">
        <f>Atlantic_Scenario_Calculations!U34</f>
        <v>#DIV/0!</v>
      </c>
      <c r="I235" s="102" t="e">
        <f>Atlantic_Scenario_Calculations!V34</f>
        <v>#DIV/0!</v>
      </c>
      <c r="O235" s="83"/>
    </row>
    <row r="236" spans="1:15" x14ac:dyDescent="0.2">
      <c r="A236" s="83"/>
      <c r="C236" s="79" t="s">
        <v>27</v>
      </c>
      <c r="D236" s="79" t="s">
        <v>16</v>
      </c>
      <c r="E236" s="79">
        <v>2</v>
      </c>
      <c r="F236" s="102" t="e">
        <f>Atlantic_Scenario_Calculations!S35</f>
        <v>#DIV/0!</v>
      </c>
      <c r="G236" s="102" t="e">
        <f>Atlantic_Scenario_Calculations!T35</f>
        <v>#DIV/0!</v>
      </c>
      <c r="H236" s="102" t="e">
        <f>Atlantic_Scenario_Calculations!U35</f>
        <v>#DIV/0!</v>
      </c>
      <c r="I236" s="102" t="e">
        <f>Atlantic_Scenario_Calculations!V35</f>
        <v>#DIV/0!</v>
      </c>
      <c r="O236" s="83"/>
    </row>
    <row r="237" spans="1:15" x14ac:dyDescent="0.2">
      <c r="A237" s="83"/>
      <c r="C237" s="79" t="s">
        <v>28</v>
      </c>
      <c r="D237" s="79" t="s">
        <v>16</v>
      </c>
      <c r="E237" s="79">
        <v>4</v>
      </c>
      <c r="F237" s="102" t="e">
        <f>Atlantic_Scenario_Calculations!S36</f>
        <v>#DIV/0!</v>
      </c>
      <c r="G237" s="102" t="e">
        <f>Atlantic_Scenario_Calculations!T36</f>
        <v>#DIV/0!</v>
      </c>
      <c r="H237" s="102" t="e">
        <f>Atlantic_Scenario_Calculations!U36</f>
        <v>#DIV/0!</v>
      </c>
      <c r="I237" s="102" t="e">
        <f>Atlantic_Scenario_Calculations!V36</f>
        <v>#DIV/0!</v>
      </c>
      <c r="O237" s="83"/>
    </row>
    <row r="238" spans="1:15" x14ac:dyDescent="0.2">
      <c r="A238" s="83"/>
      <c r="C238" s="79" t="s">
        <v>29</v>
      </c>
      <c r="D238" s="79" t="s">
        <v>16</v>
      </c>
      <c r="E238" s="79">
        <v>5</v>
      </c>
      <c r="F238" s="102" t="e">
        <f>Atlantic_Scenario_Calculations!S37</f>
        <v>#DIV/0!</v>
      </c>
      <c r="G238" s="102" t="e">
        <f>Atlantic_Scenario_Calculations!T37</f>
        <v>#DIV/0!</v>
      </c>
      <c r="H238" s="102" t="e">
        <f>Atlantic_Scenario_Calculations!U37</f>
        <v>#DIV/0!</v>
      </c>
      <c r="I238" s="102" t="e">
        <f>Atlantic_Scenario_Calculations!V37</f>
        <v>#DIV/0!</v>
      </c>
      <c r="O238" s="83"/>
    </row>
    <row r="239" spans="1:15" x14ac:dyDescent="0.2">
      <c r="A239" s="83"/>
      <c r="C239" s="79" t="s">
        <v>30</v>
      </c>
      <c r="D239" s="79" t="s">
        <v>15</v>
      </c>
      <c r="E239" s="79">
        <v>10</v>
      </c>
      <c r="F239" s="102" t="e">
        <f>Atlantic_Scenario_Calculations!S38</f>
        <v>#DIV/0!</v>
      </c>
      <c r="G239" s="102" t="e">
        <f>Atlantic_Scenario_Calculations!T38</f>
        <v>#DIV/0!</v>
      </c>
      <c r="H239" s="102" t="e">
        <f>Atlantic_Scenario_Calculations!U38</f>
        <v>#DIV/0!</v>
      </c>
      <c r="I239" s="102" t="e">
        <f>Atlantic_Scenario_Calculations!V38</f>
        <v>#DIV/0!</v>
      </c>
      <c r="O239" s="83"/>
    </row>
    <row r="240" spans="1:15" x14ac:dyDescent="0.2">
      <c r="A240" s="83"/>
      <c r="C240" s="79" t="s">
        <v>32</v>
      </c>
      <c r="D240" s="79" t="s">
        <v>17</v>
      </c>
      <c r="E240" s="79">
        <v>1</v>
      </c>
      <c r="F240" s="102" t="e">
        <f>Atlantic_Scenario_Calculations!S39</f>
        <v>#DIV/0!</v>
      </c>
      <c r="G240" s="102" t="e">
        <f>Atlantic_Scenario_Calculations!T39</f>
        <v>#DIV/0!</v>
      </c>
      <c r="H240" s="102" t="e">
        <f>Atlantic_Scenario_Calculations!U39</f>
        <v>#DIV/0!</v>
      </c>
      <c r="I240" s="102" t="e">
        <f>Atlantic_Scenario_Calculations!V39</f>
        <v>#DIV/0!</v>
      </c>
      <c r="O240" s="83"/>
    </row>
    <row r="241" spans="1:15" x14ac:dyDescent="0.2">
      <c r="A241" s="83"/>
      <c r="C241" s="79" t="s">
        <v>31</v>
      </c>
      <c r="D241" s="79" t="s">
        <v>17</v>
      </c>
      <c r="E241" s="79">
        <v>2</v>
      </c>
      <c r="F241" s="102" t="e">
        <f>Atlantic_Scenario_Calculations!S40</f>
        <v>#DIV/0!</v>
      </c>
      <c r="G241" s="102" t="e">
        <f>Atlantic_Scenario_Calculations!T40</f>
        <v>#DIV/0!</v>
      </c>
      <c r="H241" s="102" t="e">
        <f>Atlantic_Scenario_Calculations!U40</f>
        <v>#DIV/0!</v>
      </c>
      <c r="I241" s="102" t="e">
        <f>Atlantic_Scenario_Calculations!V40</f>
        <v>#DIV/0!</v>
      </c>
      <c r="O241" s="83"/>
    </row>
    <row r="242" spans="1:15" x14ac:dyDescent="0.2">
      <c r="A242" s="83"/>
      <c r="C242" s="79" t="s">
        <v>33</v>
      </c>
      <c r="D242" s="79" t="s">
        <v>17</v>
      </c>
      <c r="E242" s="79">
        <v>3</v>
      </c>
      <c r="F242" s="102" t="e">
        <f>Atlantic_Scenario_Calculations!S41</f>
        <v>#DIV/0!</v>
      </c>
      <c r="G242" s="102" t="e">
        <f>Atlantic_Scenario_Calculations!T41</f>
        <v>#DIV/0!</v>
      </c>
      <c r="H242" s="102" t="e">
        <f>Atlantic_Scenario_Calculations!U41</f>
        <v>#DIV/0!</v>
      </c>
      <c r="I242" s="102" t="e">
        <f>Atlantic_Scenario_Calculations!V41</f>
        <v>#DIV/0!</v>
      </c>
      <c r="O242" s="83"/>
    </row>
    <row r="243" spans="1:15" x14ac:dyDescent="0.2">
      <c r="A243" s="83"/>
      <c r="C243" s="79" t="s">
        <v>34</v>
      </c>
      <c r="D243" s="79" t="s">
        <v>17</v>
      </c>
      <c r="E243" s="79">
        <v>4</v>
      </c>
      <c r="F243" s="102" t="e">
        <f>Atlantic_Scenario_Calculations!S42</f>
        <v>#DIV/0!</v>
      </c>
      <c r="G243" s="102" t="e">
        <f>Atlantic_Scenario_Calculations!T42</f>
        <v>#DIV/0!</v>
      </c>
      <c r="H243" s="102" t="e">
        <f>Atlantic_Scenario_Calculations!U42</f>
        <v>#DIV/0!</v>
      </c>
      <c r="I243" s="102" t="e">
        <f>Atlantic_Scenario_Calculations!V42</f>
        <v>#DIV/0!</v>
      </c>
      <c r="O243" s="83"/>
    </row>
    <row r="244" spans="1:15" x14ac:dyDescent="0.2">
      <c r="A244" s="83"/>
      <c r="C244" s="79" t="s">
        <v>35</v>
      </c>
      <c r="D244" s="79" t="s">
        <v>17</v>
      </c>
      <c r="E244" s="79">
        <v>5</v>
      </c>
      <c r="F244" s="102" t="e">
        <f>Atlantic_Scenario_Calculations!S43</f>
        <v>#DIV/0!</v>
      </c>
      <c r="G244" s="102" t="e">
        <f>Atlantic_Scenario_Calculations!T43</f>
        <v>#DIV/0!</v>
      </c>
      <c r="H244" s="102" t="e">
        <f>Atlantic_Scenario_Calculations!U43</f>
        <v>#DIV/0!</v>
      </c>
      <c r="I244" s="102" t="e">
        <f>Atlantic_Scenario_Calculations!V43</f>
        <v>#DIV/0!</v>
      </c>
      <c r="O244" s="83"/>
    </row>
    <row r="245" spans="1:15" x14ac:dyDescent="0.2">
      <c r="A245" s="83"/>
      <c r="C245" s="79" t="s">
        <v>36</v>
      </c>
      <c r="D245" s="79" t="s">
        <v>17</v>
      </c>
      <c r="E245" s="79">
        <v>6</v>
      </c>
      <c r="F245" s="102" t="e">
        <f>Atlantic_Scenario_Calculations!S44</f>
        <v>#DIV/0!</v>
      </c>
      <c r="G245" s="102" t="e">
        <f>Atlantic_Scenario_Calculations!T44</f>
        <v>#DIV/0!</v>
      </c>
      <c r="H245" s="102" t="e">
        <f>Atlantic_Scenario_Calculations!U44</f>
        <v>#DIV/0!</v>
      </c>
      <c r="I245" s="102" t="e">
        <f>Atlantic_Scenario_Calculations!V44</f>
        <v>#DIV/0!</v>
      </c>
      <c r="O245" s="83"/>
    </row>
    <row r="246" spans="1:15" x14ac:dyDescent="0.2">
      <c r="A246" s="83"/>
      <c r="C246" s="79" t="s">
        <v>37</v>
      </c>
      <c r="D246" s="79" t="s">
        <v>17</v>
      </c>
      <c r="E246" s="79">
        <v>7</v>
      </c>
      <c r="F246" s="102" t="e">
        <f>Atlantic_Scenario_Calculations!S45</f>
        <v>#DIV/0!</v>
      </c>
      <c r="G246" s="102" t="e">
        <f>Atlantic_Scenario_Calculations!T45</f>
        <v>#DIV/0!</v>
      </c>
      <c r="H246" s="102" t="e">
        <f>Atlantic_Scenario_Calculations!U45</f>
        <v>#DIV/0!</v>
      </c>
      <c r="I246" s="102" t="e">
        <f>Atlantic_Scenario_Calculations!V45</f>
        <v>#DIV/0!</v>
      </c>
      <c r="O246" s="83"/>
    </row>
    <row r="247" spans="1:15" x14ac:dyDescent="0.2">
      <c r="A247" s="83"/>
      <c r="C247" s="79" t="s">
        <v>38</v>
      </c>
      <c r="D247" s="79" t="s">
        <v>17</v>
      </c>
      <c r="E247" s="79">
        <v>8</v>
      </c>
      <c r="F247" s="102" t="e">
        <f>Atlantic_Scenario_Calculations!S46</f>
        <v>#DIV/0!</v>
      </c>
      <c r="G247" s="102" t="e">
        <f>Atlantic_Scenario_Calculations!T46</f>
        <v>#DIV/0!</v>
      </c>
      <c r="H247" s="102" t="e">
        <f>Atlantic_Scenario_Calculations!U46</f>
        <v>#DIV/0!</v>
      </c>
      <c r="I247" s="102" t="e">
        <f>Atlantic_Scenario_Calculations!V46</f>
        <v>#DIV/0!</v>
      </c>
      <c r="O247" s="83"/>
    </row>
    <row r="248" spans="1:15" x14ac:dyDescent="0.2">
      <c r="A248" s="83"/>
      <c r="C248" s="79" t="s">
        <v>39</v>
      </c>
      <c r="D248" s="79" t="s">
        <v>18</v>
      </c>
      <c r="E248" s="79">
        <v>5</v>
      </c>
      <c r="F248" s="102" t="e">
        <f>Atlantic_Scenario_Calculations!S47</f>
        <v>#DIV/0!</v>
      </c>
      <c r="G248" s="102" t="e">
        <f>Atlantic_Scenario_Calculations!T47</f>
        <v>#DIV/0!</v>
      </c>
      <c r="H248" s="102" t="e">
        <f>Atlantic_Scenario_Calculations!U47</f>
        <v>#DIV/0!</v>
      </c>
      <c r="I248" s="102" t="e">
        <f>Atlantic_Scenario_Calculations!V47</f>
        <v>#DIV/0!</v>
      </c>
      <c r="O248" s="83"/>
    </row>
    <row r="249" spans="1:15" x14ac:dyDescent="0.2">
      <c r="A249" s="83"/>
      <c r="C249" s="79" t="s">
        <v>40</v>
      </c>
      <c r="D249" s="79" t="s">
        <v>18</v>
      </c>
      <c r="E249" s="79">
        <v>8</v>
      </c>
      <c r="F249" s="102" t="e">
        <f>Atlantic_Scenario_Calculations!S48</f>
        <v>#DIV/0!</v>
      </c>
      <c r="G249" s="102" t="e">
        <f>Atlantic_Scenario_Calculations!T48</f>
        <v>#DIV/0!</v>
      </c>
      <c r="H249" s="102" t="e">
        <f>Atlantic_Scenario_Calculations!U48</f>
        <v>#DIV/0!</v>
      </c>
      <c r="I249" s="102" t="e">
        <f>Atlantic_Scenario_Calculations!V48</f>
        <v>#DIV/0!</v>
      </c>
      <c r="O249" s="83"/>
    </row>
    <row r="250" spans="1:15" x14ac:dyDescent="0.2">
      <c r="A250" s="83"/>
      <c r="C250" s="79" t="s">
        <v>41</v>
      </c>
      <c r="D250" s="79" t="s">
        <v>15</v>
      </c>
      <c r="E250" s="79">
        <v>4</v>
      </c>
      <c r="F250" s="102" t="e">
        <f>Atlantic_Scenario_Calculations!S49</f>
        <v>#DIV/0!</v>
      </c>
      <c r="G250" s="102" t="e">
        <f>Atlantic_Scenario_Calculations!T49</f>
        <v>#DIV/0!</v>
      </c>
      <c r="H250" s="102" t="e">
        <f>Atlantic_Scenario_Calculations!U49</f>
        <v>#DIV/0!</v>
      </c>
      <c r="I250" s="102" t="e">
        <f>Atlantic_Scenario_Calculations!V49</f>
        <v>#DIV/0!</v>
      </c>
      <c r="O250" s="83"/>
    </row>
    <row r="251" spans="1:15" x14ac:dyDescent="0.2">
      <c r="A251" s="83"/>
      <c r="C251" s="79" t="s">
        <v>42</v>
      </c>
      <c r="D251" s="79" t="s">
        <v>15</v>
      </c>
      <c r="E251" s="79">
        <v>5</v>
      </c>
      <c r="F251" s="102" t="e">
        <f>Atlantic_Scenario_Calculations!S50</f>
        <v>#DIV/0!</v>
      </c>
      <c r="G251" s="102" t="e">
        <f>Atlantic_Scenario_Calculations!T50</f>
        <v>#DIV/0!</v>
      </c>
      <c r="H251" s="102" t="e">
        <f>Atlantic_Scenario_Calculations!U50</f>
        <v>#DIV/0!</v>
      </c>
      <c r="I251" s="102" t="e">
        <f>Atlantic_Scenario_Calculations!V50</f>
        <v>#DIV/0!</v>
      </c>
      <c r="O251" s="83"/>
    </row>
    <row r="252" spans="1:15" x14ac:dyDescent="0.2">
      <c r="A252" s="83"/>
      <c r="C252" s="79" t="s">
        <v>43</v>
      </c>
      <c r="D252" s="79" t="s">
        <v>15</v>
      </c>
      <c r="E252" s="79">
        <v>6</v>
      </c>
      <c r="F252" s="102" t="e">
        <f>Atlantic_Scenario_Calculations!S51</f>
        <v>#DIV/0!</v>
      </c>
      <c r="G252" s="102" t="e">
        <f>Atlantic_Scenario_Calculations!T51</f>
        <v>#DIV/0!</v>
      </c>
      <c r="H252" s="102" t="e">
        <f>Atlantic_Scenario_Calculations!U51</f>
        <v>#DIV/0!</v>
      </c>
      <c r="I252" s="102" t="e">
        <f>Atlantic_Scenario_Calculations!V51</f>
        <v>#DIV/0!</v>
      </c>
      <c r="O252" s="83"/>
    </row>
    <row r="253" spans="1:15" x14ac:dyDescent="0.2">
      <c r="A253" s="83"/>
      <c r="C253" s="79" t="s">
        <v>44</v>
      </c>
      <c r="D253" s="79" t="s">
        <v>15</v>
      </c>
      <c r="E253" s="79">
        <v>7</v>
      </c>
      <c r="F253" s="102" t="e">
        <f>Atlantic_Scenario_Calculations!S52</f>
        <v>#DIV/0!</v>
      </c>
      <c r="G253" s="102" t="e">
        <f>Atlantic_Scenario_Calculations!T52</f>
        <v>#DIV/0!</v>
      </c>
      <c r="H253" s="102" t="e">
        <f>Atlantic_Scenario_Calculations!U52</f>
        <v>#DIV/0!</v>
      </c>
      <c r="I253" s="102" t="e">
        <f>Atlantic_Scenario_Calculations!V52</f>
        <v>#DIV/0!</v>
      </c>
      <c r="O253" s="83"/>
    </row>
    <row r="254" spans="1:15" x14ac:dyDescent="0.2">
      <c r="A254" s="83"/>
      <c r="C254" s="79" t="s">
        <v>45</v>
      </c>
      <c r="D254" s="79" t="s">
        <v>15</v>
      </c>
      <c r="E254" s="79">
        <v>8</v>
      </c>
      <c r="F254" s="102" t="e">
        <f>Atlantic_Scenario_Calculations!S53</f>
        <v>#DIV/0!</v>
      </c>
      <c r="G254" s="102" t="e">
        <f>Atlantic_Scenario_Calculations!T53</f>
        <v>#DIV/0!</v>
      </c>
      <c r="H254" s="102" t="e">
        <f>Atlantic_Scenario_Calculations!U53</f>
        <v>#DIV/0!</v>
      </c>
      <c r="I254" s="102" t="e">
        <f>Atlantic_Scenario_Calculations!V53</f>
        <v>#DIV/0!</v>
      </c>
      <c r="O254" s="83"/>
    </row>
    <row r="255" spans="1:15" x14ac:dyDescent="0.2">
      <c r="A255" s="83"/>
      <c r="C255" s="79" t="s">
        <v>46</v>
      </c>
      <c r="D255" s="79" t="s">
        <v>15</v>
      </c>
      <c r="E255" s="79">
        <v>9</v>
      </c>
      <c r="F255" s="102" t="e">
        <f>Atlantic_Scenario_Calculations!S54</f>
        <v>#DIV/0!</v>
      </c>
      <c r="G255" s="102" t="e">
        <f>Atlantic_Scenario_Calculations!T54</f>
        <v>#DIV/0!</v>
      </c>
      <c r="H255" s="102" t="e">
        <f>Atlantic_Scenario_Calculations!U54</f>
        <v>#DIV/0!</v>
      </c>
      <c r="I255" s="102" t="e">
        <f>Atlantic_Scenario_Calculations!V54</f>
        <v>#DIV/0!</v>
      </c>
      <c r="O255" s="83"/>
    </row>
    <row r="256" spans="1:15" x14ac:dyDescent="0.2">
      <c r="A256" s="83"/>
      <c r="C256" s="79" t="s">
        <v>47</v>
      </c>
      <c r="D256" s="79" t="s">
        <v>19</v>
      </c>
      <c r="E256" s="79">
        <v>10</v>
      </c>
      <c r="F256" s="102" t="e">
        <f>Atlantic_Scenario_Calculations!S55</f>
        <v>#DIV/0!</v>
      </c>
      <c r="G256" s="102" t="e">
        <f>Atlantic_Scenario_Calculations!T55</f>
        <v>#DIV/0!</v>
      </c>
      <c r="H256" s="102" t="e">
        <f>Atlantic_Scenario_Calculations!U55</f>
        <v>#DIV/0!</v>
      </c>
      <c r="I256" s="102" t="e">
        <f>Atlantic_Scenario_Calculations!V55</f>
        <v>#DIV/0!</v>
      </c>
      <c r="O256" s="83"/>
    </row>
    <row r="257" spans="1:15" x14ac:dyDescent="0.2">
      <c r="A257" s="83"/>
      <c r="C257" s="79" t="s">
        <v>48</v>
      </c>
      <c r="D257" s="79" t="s">
        <v>19</v>
      </c>
      <c r="E257" s="79">
        <v>4</v>
      </c>
      <c r="F257" s="102" t="e">
        <f>Atlantic_Scenario_Calculations!S56</f>
        <v>#DIV/0!</v>
      </c>
      <c r="G257" s="102" t="e">
        <f>Atlantic_Scenario_Calculations!T56</f>
        <v>#DIV/0!</v>
      </c>
      <c r="H257" s="102" t="e">
        <f>Atlantic_Scenario_Calculations!U56</f>
        <v>#DIV/0!</v>
      </c>
      <c r="I257" s="102" t="e">
        <f>Atlantic_Scenario_Calculations!V56</f>
        <v>#DIV/0!</v>
      </c>
      <c r="O257" s="83"/>
    </row>
    <row r="258" spans="1:15" x14ac:dyDescent="0.2">
      <c r="A258" s="83"/>
      <c r="C258" s="79" t="s">
        <v>49</v>
      </c>
      <c r="D258" s="79" t="s">
        <v>19</v>
      </c>
      <c r="E258" s="79">
        <v>5</v>
      </c>
      <c r="F258" s="102" t="e">
        <f>Atlantic_Scenario_Calculations!S57</f>
        <v>#DIV/0!</v>
      </c>
      <c r="G258" s="102" t="e">
        <f>Atlantic_Scenario_Calculations!T57</f>
        <v>#DIV/0!</v>
      </c>
      <c r="H258" s="102" t="e">
        <f>Atlantic_Scenario_Calculations!U57</f>
        <v>#DIV/0!</v>
      </c>
      <c r="I258" s="102" t="e">
        <f>Atlantic_Scenario_Calculations!V57</f>
        <v>#DIV/0!</v>
      </c>
      <c r="O258" s="83"/>
    </row>
    <row r="259" spans="1:15" x14ac:dyDescent="0.2">
      <c r="A259" s="83"/>
      <c r="C259" s="79" t="s">
        <v>50</v>
      </c>
      <c r="D259" s="79" t="s">
        <v>19</v>
      </c>
      <c r="E259" s="79">
        <v>8</v>
      </c>
      <c r="F259" s="102" t="e">
        <f>Atlantic_Scenario_Calculations!S58</f>
        <v>#DIV/0!</v>
      </c>
      <c r="G259" s="102" t="e">
        <f>Atlantic_Scenario_Calculations!T58</f>
        <v>#DIV/0!</v>
      </c>
      <c r="H259" s="102" t="e">
        <f>Atlantic_Scenario_Calculations!U58</f>
        <v>#DIV/0!</v>
      </c>
      <c r="I259" s="102" t="e">
        <f>Atlantic_Scenario_Calculations!V58</f>
        <v>#DIV/0!</v>
      </c>
      <c r="O259" s="83"/>
    </row>
    <row r="260" spans="1:15" x14ac:dyDescent="0.2">
      <c r="A260" s="83"/>
      <c r="C260" s="79" t="s">
        <v>51</v>
      </c>
      <c r="D260" s="79" t="s">
        <v>18</v>
      </c>
      <c r="E260" s="79">
        <v>4</v>
      </c>
      <c r="F260" s="102" t="e">
        <f>Atlantic_Scenario_Calculations!S59</f>
        <v>#DIV/0!</v>
      </c>
      <c r="G260" s="102" t="e">
        <f>Atlantic_Scenario_Calculations!T59</f>
        <v>#DIV/0!</v>
      </c>
      <c r="H260" s="102" t="e">
        <f>Atlantic_Scenario_Calculations!U59</f>
        <v>#DIV/0!</v>
      </c>
      <c r="I260" s="102" t="e">
        <f>Atlantic_Scenario_Calculations!V59</f>
        <v>#DIV/0!</v>
      </c>
      <c r="O260" s="83"/>
    </row>
    <row r="261" spans="1:15" x14ac:dyDescent="0.2">
      <c r="A261" s="83"/>
      <c r="C261" s="79" t="s">
        <v>52</v>
      </c>
      <c r="D261" s="79" t="s">
        <v>19</v>
      </c>
      <c r="E261" s="79">
        <v>3</v>
      </c>
      <c r="F261" s="102" t="e">
        <f>Atlantic_Scenario_Calculations!S60</f>
        <v>#DIV/0!</v>
      </c>
      <c r="G261" s="102" t="e">
        <f>Atlantic_Scenario_Calculations!T60</f>
        <v>#DIV/0!</v>
      </c>
      <c r="H261" s="102" t="e">
        <f>Atlantic_Scenario_Calculations!U60</f>
        <v>#DIV/0!</v>
      </c>
      <c r="I261" s="102" t="e">
        <f>Atlantic_Scenario_Calculations!V60</f>
        <v>#DIV/0!</v>
      </c>
      <c r="O261" s="83"/>
    </row>
    <row r="262" spans="1:15" x14ac:dyDescent="0.2">
      <c r="A262" s="83"/>
      <c r="C262" s="79" t="s">
        <v>53</v>
      </c>
      <c r="D262" s="79" t="s">
        <v>19</v>
      </c>
      <c r="E262" s="79">
        <v>6</v>
      </c>
      <c r="F262" s="102" t="e">
        <f>Atlantic_Scenario_Calculations!S61</f>
        <v>#DIV/0!</v>
      </c>
      <c r="G262" s="102" t="e">
        <f>Atlantic_Scenario_Calculations!T61</f>
        <v>#DIV/0!</v>
      </c>
      <c r="H262" s="102" t="e">
        <f>Atlantic_Scenario_Calculations!U61</f>
        <v>#DIV/0!</v>
      </c>
      <c r="I262" s="102" t="e">
        <f>Atlantic_Scenario_Calculations!V61</f>
        <v>#DIV/0!</v>
      </c>
      <c r="O262" s="83"/>
    </row>
    <row r="263" spans="1:15" x14ac:dyDescent="0.2">
      <c r="A263" s="83"/>
      <c r="C263" s="79" t="s">
        <v>54</v>
      </c>
      <c r="D263" s="79" t="s">
        <v>19</v>
      </c>
      <c r="E263" s="79">
        <v>1</v>
      </c>
      <c r="F263" s="102" t="e">
        <f>Atlantic_Scenario_Calculations!S62</f>
        <v>#DIV/0!</v>
      </c>
      <c r="G263" s="102" t="e">
        <f>Atlantic_Scenario_Calculations!T62</f>
        <v>#DIV/0!</v>
      </c>
      <c r="H263" s="102" t="e">
        <f>Atlantic_Scenario_Calculations!U62</f>
        <v>#DIV/0!</v>
      </c>
      <c r="I263" s="102" t="e">
        <f>Atlantic_Scenario_Calculations!V62</f>
        <v>#DIV/0!</v>
      </c>
      <c r="O263" s="83"/>
    </row>
    <row r="264" spans="1:15" x14ac:dyDescent="0.2">
      <c r="A264" s="83"/>
      <c r="C264" s="79" t="s">
        <v>55</v>
      </c>
      <c r="D264" s="79" t="s">
        <v>19</v>
      </c>
      <c r="E264" s="79">
        <v>9</v>
      </c>
      <c r="F264" s="102" t="e">
        <f>Atlantic_Scenario_Calculations!S63</f>
        <v>#DIV/0!</v>
      </c>
      <c r="G264" s="102" t="e">
        <f>Atlantic_Scenario_Calculations!T63</f>
        <v>#DIV/0!</v>
      </c>
      <c r="H264" s="102" t="e">
        <f>Atlantic_Scenario_Calculations!U63</f>
        <v>#DIV/0!</v>
      </c>
      <c r="I264" s="102" t="e">
        <f>Atlantic_Scenario_Calculations!V63</f>
        <v>#DIV/0!</v>
      </c>
      <c r="O264" s="83"/>
    </row>
    <row r="265" spans="1:15" x14ac:dyDescent="0.2">
      <c r="A265" s="83"/>
      <c r="C265" s="79" t="s">
        <v>56</v>
      </c>
      <c r="D265" s="79" t="s">
        <v>20</v>
      </c>
      <c r="E265" s="79">
        <v>1</v>
      </c>
      <c r="F265" s="102" t="e">
        <f>Atlantic_Scenario_Calculations!S64</f>
        <v>#DIV/0!</v>
      </c>
      <c r="G265" s="102" t="e">
        <f>Atlantic_Scenario_Calculations!T64</f>
        <v>#DIV/0!</v>
      </c>
      <c r="H265" s="102" t="e">
        <f>Atlantic_Scenario_Calculations!U64</f>
        <v>#DIV/0!</v>
      </c>
      <c r="I265" s="102" t="e">
        <f>Atlantic_Scenario_Calculations!V64</f>
        <v>#DIV/0!</v>
      </c>
      <c r="O265" s="83"/>
    </row>
    <row r="266" spans="1:15" x14ac:dyDescent="0.2">
      <c r="A266" s="83"/>
      <c r="C266" s="79" t="s">
        <v>57</v>
      </c>
      <c r="D266" s="79" t="s">
        <v>20</v>
      </c>
      <c r="E266" s="79">
        <v>2</v>
      </c>
      <c r="F266" s="102" t="e">
        <f>Atlantic_Scenario_Calculations!S65</f>
        <v>#DIV/0!</v>
      </c>
      <c r="G266" s="102" t="e">
        <f>Atlantic_Scenario_Calculations!T65</f>
        <v>#DIV/0!</v>
      </c>
      <c r="H266" s="102" t="e">
        <f>Atlantic_Scenario_Calculations!U65</f>
        <v>#DIV/0!</v>
      </c>
      <c r="I266" s="102" t="e">
        <f>Atlantic_Scenario_Calculations!V65</f>
        <v>#DIV/0!</v>
      </c>
      <c r="O266" s="83"/>
    </row>
    <row r="267" spans="1:15" x14ac:dyDescent="0.2">
      <c r="A267" s="83"/>
      <c r="C267" s="79" t="s">
        <v>58</v>
      </c>
      <c r="D267" s="79" t="s">
        <v>20</v>
      </c>
      <c r="E267" s="79">
        <v>6</v>
      </c>
      <c r="F267" s="102" t="e">
        <f>Atlantic_Scenario_Calculations!S66</f>
        <v>#DIV/0!</v>
      </c>
      <c r="G267" s="102" t="e">
        <f>Atlantic_Scenario_Calculations!T66</f>
        <v>#DIV/0!</v>
      </c>
      <c r="H267" s="102" t="e">
        <f>Atlantic_Scenario_Calculations!U66</f>
        <v>#DIV/0!</v>
      </c>
      <c r="I267" s="102" t="e">
        <f>Atlantic_Scenario_Calculations!V66</f>
        <v>#DIV/0!</v>
      </c>
      <c r="O267" s="83"/>
    </row>
    <row r="268" spans="1:15" x14ac:dyDescent="0.2">
      <c r="A268" s="83"/>
      <c r="C268" s="79" t="s">
        <v>74</v>
      </c>
      <c r="D268" s="79" t="s">
        <v>59</v>
      </c>
      <c r="E268" s="79">
        <v>1</v>
      </c>
      <c r="F268" s="102" t="e">
        <f>Med_Scenario_Calculations!S20</f>
        <v>#DIV/0!</v>
      </c>
      <c r="G268" s="102" t="e">
        <f>Med_Scenario_Calculations!T20</f>
        <v>#DIV/0!</v>
      </c>
      <c r="H268" s="102" t="e">
        <f>Med_Scenario_Calculations!U20</f>
        <v>#DIV/0!</v>
      </c>
      <c r="I268" s="102" t="e">
        <f>Med_Scenario_Calculations!V20</f>
        <v>#DIV/0!</v>
      </c>
      <c r="O268" s="83"/>
    </row>
    <row r="269" spans="1:15" x14ac:dyDescent="0.2">
      <c r="A269" s="83"/>
      <c r="C269" s="79" t="s">
        <v>75</v>
      </c>
      <c r="D269" s="79" t="s">
        <v>59</v>
      </c>
      <c r="E269" s="79">
        <v>2</v>
      </c>
      <c r="F269" s="102" t="e">
        <f>Med_Scenario_Calculations!S21</f>
        <v>#DIV/0!</v>
      </c>
      <c r="G269" s="102" t="e">
        <f>Med_Scenario_Calculations!T21</f>
        <v>#DIV/0!</v>
      </c>
      <c r="H269" s="102" t="e">
        <f>Med_Scenario_Calculations!U21</f>
        <v>#DIV/0!</v>
      </c>
      <c r="I269" s="102" t="e">
        <f>Med_Scenario_Calculations!V21</f>
        <v>#DIV/0!</v>
      </c>
      <c r="O269" s="83"/>
    </row>
    <row r="270" spans="1:15" x14ac:dyDescent="0.2">
      <c r="A270" s="83"/>
      <c r="C270" s="79" t="s">
        <v>76</v>
      </c>
      <c r="D270" s="79" t="s">
        <v>59</v>
      </c>
      <c r="E270" s="79">
        <v>3</v>
      </c>
      <c r="F270" s="102" t="e">
        <f>Med_Scenario_Calculations!S22</f>
        <v>#DIV/0!</v>
      </c>
      <c r="G270" s="102" t="e">
        <f>Med_Scenario_Calculations!T22</f>
        <v>#DIV/0!</v>
      </c>
      <c r="H270" s="102" t="e">
        <f>Med_Scenario_Calculations!U22</f>
        <v>#DIV/0!</v>
      </c>
      <c r="I270" s="102" t="e">
        <f>Med_Scenario_Calculations!V22</f>
        <v>#DIV/0!</v>
      </c>
      <c r="O270" s="83"/>
    </row>
    <row r="271" spans="1:15" x14ac:dyDescent="0.2">
      <c r="A271" s="83"/>
      <c r="C271" s="79" t="s">
        <v>77</v>
      </c>
      <c r="D271" s="79" t="s">
        <v>59</v>
      </c>
      <c r="E271" s="79">
        <v>5</v>
      </c>
      <c r="F271" s="102" t="e">
        <f>Med_Scenario_Calculations!S23</f>
        <v>#DIV/0!</v>
      </c>
      <c r="G271" s="102" t="e">
        <f>Med_Scenario_Calculations!T23</f>
        <v>#DIV/0!</v>
      </c>
      <c r="H271" s="102" t="e">
        <f>Med_Scenario_Calculations!U23</f>
        <v>#DIV/0!</v>
      </c>
      <c r="I271" s="102" t="e">
        <f>Med_Scenario_Calculations!V23</f>
        <v>#DIV/0!</v>
      </c>
      <c r="O271" s="83"/>
    </row>
    <row r="272" spans="1:15" x14ac:dyDescent="0.2">
      <c r="A272" s="83"/>
      <c r="C272" s="79" t="s">
        <v>78</v>
      </c>
      <c r="D272" s="79" t="s">
        <v>13</v>
      </c>
      <c r="E272" s="79">
        <v>10</v>
      </c>
      <c r="F272" s="102" t="e">
        <f>Med_Scenario_Calculations!S24</f>
        <v>#DIV/0!</v>
      </c>
      <c r="G272" s="102" t="e">
        <f>Med_Scenario_Calculations!T24</f>
        <v>#DIV/0!</v>
      </c>
      <c r="H272" s="102" t="e">
        <f>Med_Scenario_Calculations!U24</f>
        <v>#DIV/0!</v>
      </c>
      <c r="I272" s="102" t="e">
        <f>Med_Scenario_Calculations!V24</f>
        <v>#DIV/0!</v>
      </c>
      <c r="O272" s="83"/>
    </row>
    <row r="273" spans="1:15" x14ac:dyDescent="0.2">
      <c r="A273" s="83"/>
      <c r="C273" s="79" t="s">
        <v>79</v>
      </c>
      <c r="D273" s="79" t="s">
        <v>13</v>
      </c>
      <c r="E273" s="79">
        <v>4</v>
      </c>
      <c r="F273" s="102" t="e">
        <f>Med_Scenario_Calculations!S25</f>
        <v>#DIV/0!</v>
      </c>
      <c r="G273" s="102" t="e">
        <f>Med_Scenario_Calculations!T25</f>
        <v>#DIV/0!</v>
      </c>
      <c r="H273" s="102" t="e">
        <f>Med_Scenario_Calculations!U25</f>
        <v>#DIV/0!</v>
      </c>
      <c r="I273" s="102" t="e">
        <f>Med_Scenario_Calculations!V25</f>
        <v>#DIV/0!</v>
      </c>
      <c r="O273" s="83"/>
    </row>
    <row r="274" spans="1:15" x14ac:dyDescent="0.2">
      <c r="A274" s="83"/>
      <c r="C274" s="79" t="s">
        <v>80</v>
      </c>
      <c r="D274" s="79" t="s">
        <v>13</v>
      </c>
      <c r="E274" s="79">
        <v>5</v>
      </c>
      <c r="F274" s="102" t="e">
        <f>Med_Scenario_Calculations!S26</f>
        <v>#DIV/0!</v>
      </c>
      <c r="G274" s="102" t="e">
        <f>Med_Scenario_Calculations!T26</f>
        <v>#DIV/0!</v>
      </c>
      <c r="H274" s="102" t="e">
        <f>Med_Scenario_Calculations!U26</f>
        <v>#DIV/0!</v>
      </c>
      <c r="I274" s="102" t="e">
        <f>Med_Scenario_Calculations!V26</f>
        <v>#DIV/0!</v>
      </c>
      <c r="O274" s="83"/>
    </row>
    <row r="275" spans="1:15" x14ac:dyDescent="0.2">
      <c r="A275" s="83"/>
      <c r="C275" s="79" t="s">
        <v>81</v>
      </c>
      <c r="D275" s="79" t="s">
        <v>13</v>
      </c>
      <c r="E275" s="79">
        <v>6</v>
      </c>
      <c r="F275" s="102" t="e">
        <f>Med_Scenario_Calculations!S27</f>
        <v>#DIV/0!</v>
      </c>
      <c r="G275" s="102" t="e">
        <f>Med_Scenario_Calculations!T27</f>
        <v>#DIV/0!</v>
      </c>
      <c r="H275" s="102" t="e">
        <f>Med_Scenario_Calculations!U27</f>
        <v>#DIV/0!</v>
      </c>
      <c r="I275" s="102" t="e">
        <f>Med_Scenario_Calculations!V27</f>
        <v>#DIV/0!</v>
      </c>
      <c r="O275" s="83"/>
    </row>
    <row r="276" spans="1:15" x14ac:dyDescent="0.2">
      <c r="A276" s="83"/>
      <c r="C276" s="79" t="s">
        <v>82</v>
      </c>
      <c r="D276" s="79" t="s">
        <v>13</v>
      </c>
      <c r="E276" s="79">
        <v>7</v>
      </c>
      <c r="F276" s="102" t="e">
        <f>Med_Scenario_Calculations!S28</f>
        <v>#DIV/0!</v>
      </c>
      <c r="G276" s="102" t="e">
        <f>Med_Scenario_Calculations!T28</f>
        <v>#DIV/0!</v>
      </c>
      <c r="H276" s="102" t="e">
        <f>Med_Scenario_Calculations!U28</f>
        <v>#DIV/0!</v>
      </c>
      <c r="I276" s="102" t="e">
        <f>Med_Scenario_Calculations!V28</f>
        <v>#DIV/0!</v>
      </c>
      <c r="O276" s="83"/>
    </row>
    <row r="277" spans="1:15" x14ac:dyDescent="0.2">
      <c r="A277" s="83"/>
      <c r="C277" s="79" t="s">
        <v>83</v>
      </c>
      <c r="D277" s="79" t="s">
        <v>13</v>
      </c>
      <c r="E277" s="79">
        <v>8</v>
      </c>
      <c r="F277" s="102" t="e">
        <f>Med_Scenario_Calculations!S29</f>
        <v>#DIV/0!</v>
      </c>
      <c r="G277" s="102" t="e">
        <f>Med_Scenario_Calculations!T29</f>
        <v>#DIV/0!</v>
      </c>
      <c r="H277" s="102" t="e">
        <f>Med_Scenario_Calculations!U29</f>
        <v>#DIV/0!</v>
      </c>
      <c r="I277" s="102" t="e">
        <f>Med_Scenario_Calculations!V29</f>
        <v>#DIV/0!</v>
      </c>
      <c r="O277" s="83"/>
    </row>
    <row r="278" spans="1:15" x14ac:dyDescent="0.2">
      <c r="A278" s="83"/>
      <c r="C278" s="79" t="s">
        <v>84</v>
      </c>
      <c r="D278" s="79" t="s">
        <v>13</v>
      </c>
      <c r="E278" s="79">
        <v>9</v>
      </c>
      <c r="F278" s="102" t="e">
        <f>Med_Scenario_Calculations!S30</f>
        <v>#DIV/0!</v>
      </c>
      <c r="G278" s="102" t="e">
        <f>Med_Scenario_Calculations!T30</f>
        <v>#DIV/0!</v>
      </c>
      <c r="H278" s="102" t="e">
        <f>Med_Scenario_Calculations!U30</f>
        <v>#DIV/0!</v>
      </c>
      <c r="I278" s="102" t="e">
        <f>Med_Scenario_Calculations!V30</f>
        <v>#DIV/0!</v>
      </c>
      <c r="O278" s="83"/>
    </row>
    <row r="279" spans="1:15" x14ac:dyDescent="0.2">
      <c r="A279" s="83"/>
      <c r="C279" s="79" t="s">
        <v>85</v>
      </c>
      <c r="D279" s="79" t="s">
        <v>60</v>
      </c>
      <c r="E279" s="79">
        <v>1</v>
      </c>
      <c r="F279" s="102" t="e">
        <f>Med_Scenario_Calculations!S31</f>
        <v>#DIV/0!</v>
      </c>
      <c r="G279" s="102" t="e">
        <f>Med_Scenario_Calculations!T31</f>
        <v>#DIV/0!</v>
      </c>
      <c r="H279" s="102" t="e">
        <f>Med_Scenario_Calculations!U31</f>
        <v>#DIV/0!</v>
      </c>
      <c r="I279" s="102" t="e">
        <f>Med_Scenario_Calculations!V31</f>
        <v>#DIV/0!</v>
      </c>
      <c r="O279" s="83"/>
    </row>
    <row r="280" spans="1:15" x14ac:dyDescent="0.2">
      <c r="A280" s="83"/>
      <c r="C280" s="79" t="s">
        <v>86</v>
      </c>
      <c r="D280" s="79" t="s">
        <v>60</v>
      </c>
      <c r="E280" s="79">
        <v>10</v>
      </c>
      <c r="F280" s="102" t="e">
        <f>Med_Scenario_Calculations!S32</f>
        <v>#DIV/0!</v>
      </c>
      <c r="G280" s="102" t="e">
        <f>Med_Scenario_Calculations!T32</f>
        <v>#DIV/0!</v>
      </c>
      <c r="H280" s="102" t="e">
        <f>Med_Scenario_Calculations!U32</f>
        <v>#DIV/0!</v>
      </c>
      <c r="I280" s="102" t="e">
        <f>Med_Scenario_Calculations!V32</f>
        <v>#DIV/0!</v>
      </c>
      <c r="O280" s="83"/>
    </row>
    <row r="281" spans="1:15" x14ac:dyDescent="0.2">
      <c r="A281" s="83"/>
      <c r="C281" s="79" t="s">
        <v>87</v>
      </c>
      <c r="D281" s="79" t="s">
        <v>60</v>
      </c>
      <c r="E281" s="79">
        <v>2</v>
      </c>
      <c r="F281" s="102" t="e">
        <f>Med_Scenario_Calculations!S33</f>
        <v>#DIV/0!</v>
      </c>
      <c r="G281" s="102" t="e">
        <f>Med_Scenario_Calculations!T33</f>
        <v>#DIV/0!</v>
      </c>
      <c r="H281" s="102" t="e">
        <f>Med_Scenario_Calculations!U33</f>
        <v>#DIV/0!</v>
      </c>
      <c r="I281" s="102" t="e">
        <f>Med_Scenario_Calculations!V33</f>
        <v>#DIV/0!</v>
      </c>
      <c r="O281" s="83"/>
    </row>
    <row r="282" spans="1:15" x14ac:dyDescent="0.2">
      <c r="A282" s="83"/>
      <c r="C282" s="79" t="s">
        <v>88</v>
      </c>
      <c r="D282" s="79" t="s">
        <v>60</v>
      </c>
      <c r="E282" s="79">
        <v>3</v>
      </c>
      <c r="F282" s="102" t="e">
        <f>Med_Scenario_Calculations!S34</f>
        <v>#DIV/0!</v>
      </c>
      <c r="G282" s="102" t="e">
        <f>Med_Scenario_Calculations!T34</f>
        <v>#DIV/0!</v>
      </c>
      <c r="H282" s="102" t="e">
        <f>Med_Scenario_Calculations!U34</f>
        <v>#DIV/0!</v>
      </c>
      <c r="I282" s="102" t="e">
        <f>Med_Scenario_Calculations!V34</f>
        <v>#DIV/0!</v>
      </c>
      <c r="O282" s="83"/>
    </row>
    <row r="283" spans="1:15" x14ac:dyDescent="0.2">
      <c r="A283" s="83"/>
      <c r="C283" s="79" t="s">
        <v>89</v>
      </c>
      <c r="D283" s="79" t="s">
        <v>60</v>
      </c>
      <c r="E283" s="79">
        <v>4</v>
      </c>
      <c r="F283" s="102" t="e">
        <f>Med_Scenario_Calculations!S35</f>
        <v>#DIV/0!</v>
      </c>
      <c r="G283" s="102" t="e">
        <f>Med_Scenario_Calculations!T35</f>
        <v>#DIV/0!</v>
      </c>
      <c r="H283" s="102" t="e">
        <f>Med_Scenario_Calculations!U35</f>
        <v>#DIV/0!</v>
      </c>
      <c r="I283" s="102" t="e">
        <f>Med_Scenario_Calculations!V35</f>
        <v>#DIV/0!</v>
      </c>
      <c r="O283" s="83"/>
    </row>
    <row r="284" spans="1:15" x14ac:dyDescent="0.2">
      <c r="A284" s="83"/>
      <c r="C284" s="79" t="s">
        <v>90</v>
      </c>
      <c r="D284" s="79" t="s">
        <v>60</v>
      </c>
      <c r="E284" s="79">
        <v>5</v>
      </c>
      <c r="F284" s="102" t="e">
        <f>Med_Scenario_Calculations!S36</f>
        <v>#DIV/0!</v>
      </c>
      <c r="G284" s="102" t="e">
        <f>Med_Scenario_Calculations!T36</f>
        <v>#DIV/0!</v>
      </c>
      <c r="H284" s="102" t="e">
        <f>Med_Scenario_Calculations!U36</f>
        <v>#DIV/0!</v>
      </c>
      <c r="I284" s="102" t="e">
        <f>Med_Scenario_Calculations!V36</f>
        <v>#DIV/0!</v>
      </c>
      <c r="O284" s="83"/>
    </row>
    <row r="285" spans="1:15" x14ac:dyDescent="0.2">
      <c r="A285" s="83"/>
      <c r="C285" s="79" t="s">
        <v>91</v>
      </c>
      <c r="D285" s="79" t="s">
        <v>60</v>
      </c>
      <c r="E285" s="79">
        <v>6</v>
      </c>
      <c r="F285" s="102" t="e">
        <f>Med_Scenario_Calculations!S37</f>
        <v>#DIV/0!</v>
      </c>
      <c r="G285" s="102" t="e">
        <f>Med_Scenario_Calculations!T37</f>
        <v>#DIV/0!</v>
      </c>
      <c r="H285" s="102" t="e">
        <f>Med_Scenario_Calculations!U37</f>
        <v>#DIV/0!</v>
      </c>
      <c r="I285" s="102" t="e">
        <f>Med_Scenario_Calculations!V37</f>
        <v>#DIV/0!</v>
      </c>
      <c r="O285" s="83"/>
    </row>
    <row r="286" spans="1:15" x14ac:dyDescent="0.2">
      <c r="A286" s="83"/>
      <c r="C286" s="79" t="s">
        <v>92</v>
      </c>
      <c r="D286" s="79" t="s">
        <v>60</v>
      </c>
      <c r="E286" s="79">
        <v>7</v>
      </c>
      <c r="F286" s="102" t="e">
        <f>Med_Scenario_Calculations!S38</f>
        <v>#DIV/0!</v>
      </c>
      <c r="G286" s="102" t="e">
        <f>Med_Scenario_Calculations!T38</f>
        <v>#DIV/0!</v>
      </c>
      <c r="H286" s="102" t="e">
        <f>Med_Scenario_Calculations!U38</f>
        <v>#DIV/0!</v>
      </c>
      <c r="I286" s="102" t="e">
        <f>Med_Scenario_Calculations!V38</f>
        <v>#DIV/0!</v>
      </c>
      <c r="O286" s="83"/>
    </row>
    <row r="287" spans="1:15" x14ac:dyDescent="0.2">
      <c r="A287" s="83"/>
      <c r="C287" s="79" t="s">
        <v>93</v>
      </c>
      <c r="D287" s="79" t="s">
        <v>60</v>
      </c>
      <c r="E287" s="79">
        <v>8</v>
      </c>
      <c r="F287" s="102" t="e">
        <f>Med_Scenario_Calculations!S39</f>
        <v>#DIV/0!</v>
      </c>
      <c r="G287" s="102" t="e">
        <f>Med_Scenario_Calculations!T39</f>
        <v>#DIV/0!</v>
      </c>
      <c r="H287" s="102" t="e">
        <f>Med_Scenario_Calculations!U39</f>
        <v>#DIV/0!</v>
      </c>
      <c r="I287" s="102" t="e">
        <f>Med_Scenario_Calculations!V39</f>
        <v>#DIV/0!</v>
      </c>
      <c r="O287" s="83"/>
    </row>
    <row r="288" spans="1:15" x14ac:dyDescent="0.2">
      <c r="A288" s="83"/>
      <c r="C288" s="79" t="s">
        <v>94</v>
      </c>
      <c r="D288" s="79" t="s">
        <v>60</v>
      </c>
      <c r="E288" s="79">
        <v>9</v>
      </c>
      <c r="F288" s="102" t="e">
        <f>Med_Scenario_Calculations!S40</f>
        <v>#DIV/0!</v>
      </c>
      <c r="G288" s="102" t="e">
        <f>Med_Scenario_Calculations!T40</f>
        <v>#DIV/0!</v>
      </c>
      <c r="H288" s="102" t="e">
        <f>Med_Scenario_Calculations!U40</f>
        <v>#DIV/0!</v>
      </c>
      <c r="I288" s="102" t="e">
        <f>Med_Scenario_Calculations!V40</f>
        <v>#DIV/0!</v>
      </c>
      <c r="O288" s="83"/>
    </row>
    <row r="289" spans="1:15" x14ac:dyDescent="0.2">
      <c r="A289" s="83"/>
      <c r="C289" s="79" t="s">
        <v>95</v>
      </c>
      <c r="D289" s="79" t="s">
        <v>61</v>
      </c>
      <c r="E289" s="79">
        <v>10</v>
      </c>
      <c r="F289" s="102" t="e">
        <f>Med_Scenario_Calculations!S41</f>
        <v>#DIV/0!</v>
      </c>
      <c r="G289" s="102" t="e">
        <f>Med_Scenario_Calculations!T41</f>
        <v>#DIV/0!</v>
      </c>
      <c r="H289" s="102" t="e">
        <f>Med_Scenario_Calculations!U41</f>
        <v>#DIV/0!</v>
      </c>
      <c r="I289" s="102" t="e">
        <f>Med_Scenario_Calculations!V41</f>
        <v>#DIV/0!</v>
      </c>
      <c r="O289" s="83"/>
    </row>
    <row r="290" spans="1:15" x14ac:dyDescent="0.2">
      <c r="A290" s="83"/>
      <c r="C290" s="79" t="s">
        <v>96</v>
      </c>
      <c r="D290" s="79" t="s">
        <v>61</v>
      </c>
      <c r="E290" s="79">
        <v>2</v>
      </c>
      <c r="F290" s="102" t="e">
        <f>Med_Scenario_Calculations!S42</f>
        <v>#DIV/0!</v>
      </c>
      <c r="G290" s="102" t="e">
        <f>Med_Scenario_Calculations!T42</f>
        <v>#DIV/0!</v>
      </c>
      <c r="H290" s="102" t="e">
        <f>Med_Scenario_Calculations!U42</f>
        <v>#DIV/0!</v>
      </c>
      <c r="I290" s="102" t="e">
        <f>Med_Scenario_Calculations!V42</f>
        <v>#DIV/0!</v>
      </c>
      <c r="O290" s="83"/>
    </row>
    <row r="291" spans="1:15" x14ac:dyDescent="0.2">
      <c r="A291" s="83"/>
      <c r="C291" s="79" t="s">
        <v>97</v>
      </c>
      <c r="D291" s="79" t="s">
        <v>61</v>
      </c>
      <c r="E291" s="79">
        <v>3</v>
      </c>
      <c r="F291" s="102" t="e">
        <f>Med_Scenario_Calculations!S43</f>
        <v>#DIV/0!</v>
      </c>
      <c r="G291" s="102" t="e">
        <f>Med_Scenario_Calculations!T43</f>
        <v>#DIV/0!</v>
      </c>
      <c r="H291" s="102" t="e">
        <f>Med_Scenario_Calculations!U43</f>
        <v>#DIV/0!</v>
      </c>
      <c r="I291" s="102" t="e">
        <f>Med_Scenario_Calculations!V43</f>
        <v>#DIV/0!</v>
      </c>
      <c r="O291" s="83"/>
    </row>
    <row r="292" spans="1:15" x14ac:dyDescent="0.2">
      <c r="A292" s="83"/>
      <c r="C292" s="79" t="s">
        <v>98</v>
      </c>
      <c r="D292" s="79" t="s">
        <v>61</v>
      </c>
      <c r="E292" s="79">
        <v>5</v>
      </c>
      <c r="F292" s="102" t="e">
        <f>Med_Scenario_Calculations!S44</f>
        <v>#DIV/0!</v>
      </c>
      <c r="G292" s="102" t="e">
        <f>Med_Scenario_Calculations!T44</f>
        <v>#DIV/0!</v>
      </c>
      <c r="H292" s="102" t="e">
        <f>Med_Scenario_Calculations!U44</f>
        <v>#DIV/0!</v>
      </c>
      <c r="I292" s="102" t="e">
        <f>Med_Scenario_Calculations!V44</f>
        <v>#DIV/0!</v>
      </c>
      <c r="O292" s="83"/>
    </row>
    <row r="293" spans="1:15" x14ac:dyDescent="0.2">
      <c r="A293" s="83"/>
      <c r="C293" s="79" t="s">
        <v>99</v>
      </c>
      <c r="D293" s="79" t="s">
        <v>61</v>
      </c>
      <c r="E293" s="79">
        <v>6</v>
      </c>
      <c r="F293" s="102" t="e">
        <f>Med_Scenario_Calculations!S45</f>
        <v>#DIV/0!</v>
      </c>
      <c r="G293" s="102" t="e">
        <f>Med_Scenario_Calculations!T45</f>
        <v>#DIV/0!</v>
      </c>
      <c r="H293" s="102" t="e">
        <f>Med_Scenario_Calculations!U45</f>
        <v>#DIV/0!</v>
      </c>
      <c r="I293" s="102" t="e">
        <f>Med_Scenario_Calculations!V45</f>
        <v>#DIV/0!</v>
      </c>
      <c r="O293" s="83"/>
    </row>
    <row r="294" spans="1:15" x14ac:dyDescent="0.2">
      <c r="A294" s="83"/>
      <c r="C294" s="79" t="s">
        <v>100</v>
      </c>
      <c r="D294" s="79" t="s">
        <v>61</v>
      </c>
      <c r="E294" s="79">
        <v>7</v>
      </c>
      <c r="F294" s="102" t="e">
        <f>Med_Scenario_Calculations!S46</f>
        <v>#DIV/0!</v>
      </c>
      <c r="G294" s="102" t="e">
        <f>Med_Scenario_Calculations!T46</f>
        <v>#DIV/0!</v>
      </c>
      <c r="H294" s="102" t="e">
        <f>Med_Scenario_Calculations!U46</f>
        <v>#DIV/0!</v>
      </c>
      <c r="I294" s="102" t="e">
        <f>Med_Scenario_Calculations!V46</f>
        <v>#DIV/0!</v>
      </c>
      <c r="O294" s="83"/>
    </row>
    <row r="295" spans="1:15" x14ac:dyDescent="0.2">
      <c r="A295" s="83"/>
      <c r="C295" s="79" t="s">
        <v>101</v>
      </c>
      <c r="D295" s="79" t="s">
        <v>61</v>
      </c>
      <c r="E295" s="79">
        <v>8</v>
      </c>
      <c r="F295" s="102" t="e">
        <f>Med_Scenario_Calculations!S47</f>
        <v>#DIV/0!</v>
      </c>
      <c r="G295" s="102" t="e">
        <f>Med_Scenario_Calculations!T47</f>
        <v>#DIV/0!</v>
      </c>
      <c r="H295" s="102" t="e">
        <f>Med_Scenario_Calculations!U47</f>
        <v>#DIV/0!</v>
      </c>
      <c r="I295" s="102" t="e">
        <f>Med_Scenario_Calculations!V47</f>
        <v>#DIV/0!</v>
      </c>
      <c r="O295" s="83"/>
    </row>
    <row r="296" spans="1:15" x14ac:dyDescent="0.2">
      <c r="A296" s="83"/>
      <c r="C296" s="79" t="s">
        <v>102</v>
      </c>
      <c r="D296" s="79" t="s">
        <v>61</v>
      </c>
      <c r="E296" s="79">
        <v>9</v>
      </c>
      <c r="F296" s="102" t="e">
        <f>Med_Scenario_Calculations!S48</f>
        <v>#DIV/0!</v>
      </c>
      <c r="G296" s="102" t="e">
        <f>Med_Scenario_Calculations!T48</f>
        <v>#DIV/0!</v>
      </c>
      <c r="H296" s="102" t="e">
        <f>Med_Scenario_Calculations!U48</f>
        <v>#DIV/0!</v>
      </c>
      <c r="I296" s="102" t="e">
        <f>Med_Scenario_Calculations!V48</f>
        <v>#DIV/0!</v>
      </c>
      <c r="O296" s="83"/>
    </row>
    <row r="297" spans="1:15" x14ac:dyDescent="0.2">
      <c r="A297" s="83"/>
      <c r="C297" s="79" t="s">
        <v>103</v>
      </c>
      <c r="D297" s="79" t="s">
        <v>62</v>
      </c>
      <c r="E297" s="79">
        <v>1</v>
      </c>
      <c r="F297" s="102" t="e">
        <f>Med_Scenario_Calculations!S49</f>
        <v>#DIV/0!</v>
      </c>
      <c r="G297" s="102" t="e">
        <f>Med_Scenario_Calculations!T49</f>
        <v>#DIV/0!</v>
      </c>
      <c r="H297" s="102" t="e">
        <f>Med_Scenario_Calculations!U49</f>
        <v>#DIV/0!</v>
      </c>
      <c r="I297" s="102" t="e">
        <f>Med_Scenario_Calculations!V49</f>
        <v>#DIV/0!</v>
      </c>
      <c r="O297" s="83"/>
    </row>
    <row r="298" spans="1:15" x14ac:dyDescent="0.2">
      <c r="A298" s="83"/>
      <c r="C298" s="79" t="s">
        <v>104</v>
      </c>
      <c r="D298" s="79" t="s">
        <v>62</v>
      </c>
      <c r="E298" s="79">
        <v>10</v>
      </c>
      <c r="F298" s="102" t="e">
        <f>Med_Scenario_Calculations!S50</f>
        <v>#DIV/0!</v>
      </c>
      <c r="G298" s="102" t="e">
        <f>Med_Scenario_Calculations!T50</f>
        <v>#DIV/0!</v>
      </c>
      <c r="H298" s="102" t="e">
        <f>Med_Scenario_Calculations!U50</f>
        <v>#DIV/0!</v>
      </c>
      <c r="I298" s="102" t="e">
        <f>Med_Scenario_Calculations!V50</f>
        <v>#DIV/0!</v>
      </c>
      <c r="O298" s="83"/>
    </row>
    <row r="299" spans="1:15" x14ac:dyDescent="0.2">
      <c r="A299" s="83"/>
      <c r="C299" s="79" t="s">
        <v>105</v>
      </c>
      <c r="D299" s="79" t="s">
        <v>62</v>
      </c>
      <c r="E299" s="79">
        <v>2</v>
      </c>
      <c r="F299" s="102" t="e">
        <f>Med_Scenario_Calculations!S51</f>
        <v>#DIV/0!</v>
      </c>
      <c r="G299" s="102" t="e">
        <f>Med_Scenario_Calculations!T51</f>
        <v>#DIV/0!</v>
      </c>
      <c r="H299" s="102" t="e">
        <f>Med_Scenario_Calculations!U51</f>
        <v>#DIV/0!</v>
      </c>
      <c r="I299" s="102" t="e">
        <f>Med_Scenario_Calculations!V51</f>
        <v>#DIV/0!</v>
      </c>
      <c r="O299" s="83"/>
    </row>
    <row r="300" spans="1:15" x14ac:dyDescent="0.2">
      <c r="A300" s="83"/>
      <c r="C300" s="79" t="s">
        <v>106</v>
      </c>
      <c r="D300" s="79" t="s">
        <v>62</v>
      </c>
      <c r="E300" s="79">
        <v>3</v>
      </c>
      <c r="F300" s="102" t="e">
        <f>Med_Scenario_Calculations!S52</f>
        <v>#DIV/0!</v>
      </c>
      <c r="G300" s="102" t="e">
        <f>Med_Scenario_Calculations!T52</f>
        <v>#DIV/0!</v>
      </c>
      <c r="H300" s="102" t="e">
        <f>Med_Scenario_Calculations!U52</f>
        <v>#DIV/0!</v>
      </c>
      <c r="I300" s="102" t="e">
        <f>Med_Scenario_Calculations!V52</f>
        <v>#DIV/0!</v>
      </c>
      <c r="O300" s="83"/>
    </row>
    <row r="301" spans="1:15" x14ac:dyDescent="0.2">
      <c r="A301" s="83"/>
      <c r="C301" s="79" t="s">
        <v>107</v>
      </c>
      <c r="D301" s="79" t="s">
        <v>62</v>
      </c>
      <c r="E301" s="79">
        <v>4</v>
      </c>
      <c r="F301" s="102" t="e">
        <f>Med_Scenario_Calculations!S53</f>
        <v>#DIV/0!</v>
      </c>
      <c r="G301" s="102" t="e">
        <f>Med_Scenario_Calculations!T53</f>
        <v>#DIV/0!</v>
      </c>
      <c r="H301" s="102" t="e">
        <f>Med_Scenario_Calculations!U53</f>
        <v>#DIV/0!</v>
      </c>
      <c r="I301" s="102" t="e">
        <f>Med_Scenario_Calculations!V53</f>
        <v>#DIV/0!</v>
      </c>
      <c r="O301" s="83"/>
    </row>
    <row r="302" spans="1:15" x14ac:dyDescent="0.2">
      <c r="A302" s="83"/>
      <c r="C302" s="79" t="s">
        <v>108</v>
      </c>
      <c r="D302" s="79" t="s">
        <v>62</v>
      </c>
      <c r="E302" s="79">
        <v>5</v>
      </c>
      <c r="F302" s="102" t="e">
        <f>Med_Scenario_Calculations!S54</f>
        <v>#DIV/0!</v>
      </c>
      <c r="G302" s="102" t="e">
        <f>Med_Scenario_Calculations!T54</f>
        <v>#DIV/0!</v>
      </c>
      <c r="H302" s="102" t="e">
        <f>Med_Scenario_Calculations!U54</f>
        <v>#DIV/0!</v>
      </c>
      <c r="I302" s="102" t="e">
        <f>Med_Scenario_Calculations!V54</f>
        <v>#DIV/0!</v>
      </c>
      <c r="O302" s="83"/>
    </row>
    <row r="303" spans="1:15" x14ac:dyDescent="0.2">
      <c r="A303" s="83"/>
      <c r="C303" s="79" t="s">
        <v>109</v>
      </c>
      <c r="D303" s="79" t="s">
        <v>62</v>
      </c>
      <c r="E303" s="79">
        <v>6</v>
      </c>
      <c r="F303" s="102" t="e">
        <f>Med_Scenario_Calculations!S55</f>
        <v>#DIV/0!</v>
      </c>
      <c r="G303" s="102" t="e">
        <f>Med_Scenario_Calculations!T55</f>
        <v>#DIV/0!</v>
      </c>
      <c r="H303" s="102" t="e">
        <f>Med_Scenario_Calculations!U55</f>
        <v>#DIV/0!</v>
      </c>
      <c r="I303" s="102" t="e">
        <f>Med_Scenario_Calculations!V55</f>
        <v>#DIV/0!</v>
      </c>
      <c r="O303" s="83"/>
    </row>
    <row r="304" spans="1:15" x14ac:dyDescent="0.2">
      <c r="A304" s="83"/>
      <c r="C304" s="79" t="s">
        <v>110</v>
      </c>
      <c r="D304" s="79" t="s">
        <v>62</v>
      </c>
      <c r="E304" s="79">
        <v>7</v>
      </c>
      <c r="F304" s="102" t="e">
        <f>Med_Scenario_Calculations!S56</f>
        <v>#DIV/0!</v>
      </c>
      <c r="G304" s="102" t="e">
        <f>Med_Scenario_Calculations!T56</f>
        <v>#DIV/0!</v>
      </c>
      <c r="H304" s="102" t="e">
        <f>Med_Scenario_Calculations!U56</f>
        <v>#DIV/0!</v>
      </c>
      <c r="I304" s="102" t="e">
        <f>Med_Scenario_Calculations!V56</f>
        <v>#DIV/0!</v>
      </c>
      <c r="O304" s="83"/>
    </row>
    <row r="305" spans="1:15" x14ac:dyDescent="0.2">
      <c r="A305" s="83"/>
      <c r="C305" s="79" t="s">
        <v>111</v>
      </c>
      <c r="D305" s="79" t="s">
        <v>62</v>
      </c>
      <c r="E305" s="79">
        <v>8</v>
      </c>
      <c r="F305" s="102" t="e">
        <f>Med_Scenario_Calculations!S57</f>
        <v>#DIV/0!</v>
      </c>
      <c r="G305" s="102" t="e">
        <f>Med_Scenario_Calculations!T57</f>
        <v>#DIV/0!</v>
      </c>
      <c r="H305" s="102" t="e">
        <f>Med_Scenario_Calculations!U57</f>
        <v>#DIV/0!</v>
      </c>
      <c r="I305" s="102" t="e">
        <f>Med_Scenario_Calculations!V57</f>
        <v>#DIV/0!</v>
      </c>
      <c r="O305" s="83"/>
    </row>
    <row r="306" spans="1:15" x14ac:dyDescent="0.2">
      <c r="A306" s="83"/>
      <c r="C306" s="79" t="s">
        <v>112</v>
      </c>
      <c r="D306" s="79" t="s">
        <v>62</v>
      </c>
      <c r="E306" s="79">
        <v>9</v>
      </c>
      <c r="F306" s="102" t="e">
        <f>Med_Scenario_Calculations!S58</f>
        <v>#DIV/0!</v>
      </c>
      <c r="G306" s="102" t="e">
        <f>Med_Scenario_Calculations!T58</f>
        <v>#DIV/0!</v>
      </c>
      <c r="H306" s="102" t="e">
        <f>Med_Scenario_Calculations!U58</f>
        <v>#DIV/0!</v>
      </c>
      <c r="I306" s="102" t="e">
        <f>Med_Scenario_Calculations!V58</f>
        <v>#DIV/0!</v>
      </c>
      <c r="O306" s="83"/>
    </row>
    <row r="307" spans="1:15" x14ac:dyDescent="0.2">
      <c r="A307" s="83"/>
      <c r="C307" s="79" t="s">
        <v>113</v>
      </c>
      <c r="D307" s="79" t="s">
        <v>63</v>
      </c>
      <c r="E307" s="79">
        <v>1</v>
      </c>
      <c r="F307" s="102" t="e">
        <f>Med_Scenario_Calculations!S59</f>
        <v>#DIV/0!</v>
      </c>
      <c r="G307" s="102" t="e">
        <f>Med_Scenario_Calculations!T59</f>
        <v>#DIV/0!</v>
      </c>
      <c r="H307" s="102" t="e">
        <f>Med_Scenario_Calculations!U59</f>
        <v>#DIV/0!</v>
      </c>
      <c r="I307" s="102" t="e">
        <f>Med_Scenario_Calculations!V59</f>
        <v>#DIV/0!</v>
      </c>
      <c r="O307" s="83"/>
    </row>
    <row r="308" spans="1:15" x14ac:dyDescent="0.2">
      <c r="A308" s="83"/>
      <c r="C308" s="79" t="s">
        <v>114</v>
      </c>
      <c r="D308" s="79" t="s">
        <v>63</v>
      </c>
      <c r="E308" s="79">
        <v>3</v>
      </c>
      <c r="F308" s="102" t="e">
        <f>Med_Scenario_Calculations!S60</f>
        <v>#DIV/0!</v>
      </c>
      <c r="G308" s="102" t="e">
        <f>Med_Scenario_Calculations!T60</f>
        <v>#DIV/0!</v>
      </c>
      <c r="H308" s="102" t="e">
        <f>Med_Scenario_Calculations!U60</f>
        <v>#DIV/0!</v>
      </c>
      <c r="I308" s="102" t="e">
        <f>Med_Scenario_Calculations!V60</f>
        <v>#DIV/0!</v>
      </c>
      <c r="O308" s="83"/>
    </row>
    <row r="309" spans="1:15" x14ac:dyDescent="0.2">
      <c r="A309" s="83"/>
      <c r="C309" s="79" t="s">
        <v>115</v>
      </c>
      <c r="D309" s="79" t="s">
        <v>63</v>
      </c>
      <c r="E309" s="79">
        <v>4</v>
      </c>
      <c r="F309" s="102" t="e">
        <f>Med_Scenario_Calculations!S61</f>
        <v>#DIV/0!</v>
      </c>
      <c r="G309" s="102" t="e">
        <f>Med_Scenario_Calculations!T61</f>
        <v>#DIV/0!</v>
      </c>
      <c r="H309" s="102" t="e">
        <f>Med_Scenario_Calculations!U61</f>
        <v>#DIV/0!</v>
      </c>
      <c r="I309" s="102" t="e">
        <f>Med_Scenario_Calculations!V61</f>
        <v>#DIV/0!</v>
      </c>
      <c r="O309" s="83"/>
    </row>
    <row r="310" spans="1:15" x14ac:dyDescent="0.2">
      <c r="A310" s="83"/>
      <c r="C310" s="79" t="s">
        <v>116</v>
      </c>
      <c r="D310" s="79" t="s">
        <v>63</v>
      </c>
      <c r="E310" s="79">
        <v>5</v>
      </c>
      <c r="F310" s="102" t="e">
        <f>Med_Scenario_Calculations!S62</f>
        <v>#DIV/0!</v>
      </c>
      <c r="G310" s="102" t="e">
        <f>Med_Scenario_Calculations!T62</f>
        <v>#DIV/0!</v>
      </c>
      <c r="H310" s="102" t="e">
        <f>Med_Scenario_Calculations!U62</f>
        <v>#DIV/0!</v>
      </c>
      <c r="I310" s="102" t="e">
        <f>Med_Scenario_Calculations!V62</f>
        <v>#DIV/0!</v>
      </c>
      <c r="O310" s="83"/>
    </row>
    <row r="311" spans="1:15" x14ac:dyDescent="0.2">
      <c r="A311" s="83"/>
      <c r="C311" s="79" t="s">
        <v>117</v>
      </c>
      <c r="D311" s="79" t="s">
        <v>64</v>
      </c>
      <c r="E311" s="79">
        <v>1</v>
      </c>
      <c r="F311" s="102" t="e">
        <f>Med_Scenario_Calculations!S63</f>
        <v>#DIV/0!</v>
      </c>
      <c r="G311" s="102" t="e">
        <f>Med_Scenario_Calculations!T63</f>
        <v>#DIV/0!</v>
      </c>
      <c r="H311" s="102" t="e">
        <f>Med_Scenario_Calculations!U63</f>
        <v>#DIV/0!</v>
      </c>
      <c r="I311" s="102" t="e">
        <f>Med_Scenario_Calculations!V63</f>
        <v>#DIV/0!</v>
      </c>
      <c r="O311" s="83"/>
    </row>
    <row r="312" spans="1:15" x14ac:dyDescent="0.2">
      <c r="A312" s="83"/>
      <c r="C312" s="79" t="s">
        <v>118</v>
      </c>
      <c r="D312" s="79" t="s">
        <v>64</v>
      </c>
      <c r="E312" s="79">
        <v>2</v>
      </c>
      <c r="F312" s="102" t="e">
        <f>Med_Scenario_Calculations!S64</f>
        <v>#DIV/0!</v>
      </c>
      <c r="G312" s="102" t="e">
        <f>Med_Scenario_Calculations!T64</f>
        <v>#DIV/0!</v>
      </c>
      <c r="H312" s="102" t="e">
        <f>Med_Scenario_Calculations!U64</f>
        <v>#DIV/0!</v>
      </c>
      <c r="I312" s="102" t="e">
        <f>Med_Scenario_Calculations!V64</f>
        <v>#DIV/0!</v>
      </c>
      <c r="O312" s="83"/>
    </row>
    <row r="313" spans="1:15" x14ac:dyDescent="0.2">
      <c r="A313" s="83"/>
      <c r="C313" s="79" t="s">
        <v>119</v>
      </c>
      <c r="D313" s="79" t="s">
        <v>64</v>
      </c>
      <c r="E313" s="79">
        <v>3</v>
      </c>
      <c r="F313" s="102" t="e">
        <f>Med_Scenario_Calculations!S65</f>
        <v>#DIV/0!</v>
      </c>
      <c r="G313" s="102" t="e">
        <f>Med_Scenario_Calculations!T65</f>
        <v>#DIV/0!</v>
      </c>
      <c r="H313" s="102" t="e">
        <f>Med_Scenario_Calculations!U65</f>
        <v>#DIV/0!</v>
      </c>
      <c r="I313" s="102" t="e">
        <f>Med_Scenario_Calculations!V65</f>
        <v>#DIV/0!</v>
      </c>
      <c r="O313" s="83"/>
    </row>
    <row r="314" spans="1:15" x14ac:dyDescent="0.2">
      <c r="A314" s="83"/>
      <c r="C314" s="79" t="s">
        <v>180</v>
      </c>
      <c r="D314" s="79" t="s">
        <v>239</v>
      </c>
      <c r="E314" s="79">
        <v>11</v>
      </c>
      <c r="F314" s="102" t="e">
        <f>Baltic_Scenario_Calculations!S20</f>
        <v>#DIV/0!</v>
      </c>
      <c r="G314" s="102" t="e">
        <f>Baltic_Scenario_Calculations!T20</f>
        <v>#DIV/0!</v>
      </c>
      <c r="H314" s="102" t="e">
        <f>Baltic_Scenario_Calculations!U20</f>
        <v>#DIV/0!</v>
      </c>
      <c r="I314" s="102" t="e">
        <f>Baltic_Scenario_Calculations!V20</f>
        <v>#DIV/0!</v>
      </c>
      <c r="O314" s="83"/>
    </row>
    <row r="315" spans="1:15" x14ac:dyDescent="0.2">
      <c r="A315" s="83"/>
      <c r="C315" s="79" t="s">
        <v>181</v>
      </c>
      <c r="D315" s="79" t="s">
        <v>238</v>
      </c>
      <c r="E315" s="79">
        <v>8</v>
      </c>
      <c r="F315" s="102" t="e">
        <f>Baltic_Scenario_Calculations!S21</f>
        <v>#DIV/0!</v>
      </c>
      <c r="G315" s="102" t="e">
        <f>Baltic_Scenario_Calculations!T21</f>
        <v>#DIV/0!</v>
      </c>
      <c r="H315" s="102" t="e">
        <f>Baltic_Scenario_Calculations!U21</f>
        <v>#DIV/0!</v>
      </c>
      <c r="I315" s="102" t="e">
        <f>Baltic_Scenario_Calculations!V21</f>
        <v>#DIV/0!</v>
      </c>
      <c r="O315" s="83"/>
    </row>
    <row r="316" spans="1:15" x14ac:dyDescent="0.2">
      <c r="A316" s="83"/>
      <c r="C316" s="79" t="s">
        <v>182</v>
      </c>
      <c r="D316" s="79" t="s">
        <v>238</v>
      </c>
      <c r="E316" s="79">
        <v>12</v>
      </c>
      <c r="F316" s="102" t="e">
        <f>Baltic_Scenario_Calculations!S22</f>
        <v>#DIV/0!</v>
      </c>
      <c r="G316" s="102" t="e">
        <f>Baltic_Scenario_Calculations!T22</f>
        <v>#DIV/0!</v>
      </c>
      <c r="H316" s="102" t="e">
        <f>Baltic_Scenario_Calculations!U22</f>
        <v>#DIV/0!</v>
      </c>
      <c r="I316" s="102" t="e">
        <f>Baltic_Scenario_Calculations!V22</f>
        <v>#DIV/0!</v>
      </c>
      <c r="O316" s="83"/>
    </row>
    <row r="317" spans="1:15" x14ac:dyDescent="0.2">
      <c r="A317" s="83"/>
      <c r="C317" s="79" t="s">
        <v>183</v>
      </c>
      <c r="D317" s="79" t="s">
        <v>238</v>
      </c>
      <c r="E317" s="79">
        <v>13</v>
      </c>
      <c r="F317" s="102" t="e">
        <f>Baltic_Scenario_Calculations!S23</f>
        <v>#DIV/0!</v>
      </c>
      <c r="G317" s="102" t="e">
        <f>Baltic_Scenario_Calculations!T23</f>
        <v>#DIV/0!</v>
      </c>
      <c r="H317" s="102" t="e">
        <f>Baltic_Scenario_Calculations!U23</f>
        <v>#DIV/0!</v>
      </c>
      <c r="I317" s="102" t="e">
        <f>Baltic_Scenario_Calculations!V23</f>
        <v>#DIV/0!</v>
      </c>
      <c r="O317" s="83"/>
    </row>
    <row r="318" spans="1:15" x14ac:dyDescent="0.2">
      <c r="A318" s="83"/>
      <c r="C318" s="79" t="s">
        <v>184</v>
      </c>
      <c r="D318" s="79" t="s">
        <v>238</v>
      </c>
      <c r="E318" s="79">
        <v>14</v>
      </c>
      <c r="F318" s="102" t="e">
        <f>Baltic_Scenario_Calculations!S24</f>
        <v>#DIV/0!</v>
      </c>
      <c r="G318" s="102" t="e">
        <f>Baltic_Scenario_Calculations!T24</f>
        <v>#DIV/0!</v>
      </c>
      <c r="H318" s="102" t="e">
        <f>Baltic_Scenario_Calculations!U24</f>
        <v>#DIV/0!</v>
      </c>
      <c r="I318" s="102" t="e">
        <f>Baltic_Scenario_Calculations!V24</f>
        <v>#DIV/0!</v>
      </c>
      <c r="O318" s="83"/>
    </row>
    <row r="319" spans="1:15" x14ac:dyDescent="0.2">
      <c r="A319" s="83"/>
      <c r="C319" s="79" t="s">
        <v>185</v>
      </c>
      <c r="D319" s="79" t="s">
        <v>238</v>
      </c>
      <c r="E319" s="79">
        <v>15</v>
      </c>
      <c r="F319" s="102" t="e">
        <f>Baltic_Scenario_Calculations!S25</f>
        <v>#DIV/0!</v>
      </c>
      <c r="G319" s="102" t="e">
        <f>Baltic_Scenario_Calculations!T25</f>
        <v>#DIV/0!</v>
      </c>
      <c r="H319" s="102" t="e">
        <f>Baltic_Scenario_Calculations!U25</f>
        <v>#DIV/0!</v>
      </c>
      <c r="I319" s="102" t="e">
        <f>Baltic_Scenario_Calculations!V25</f>
        <v>#DIV/0!</v>
      </c>
      <c r="O319" s="83"/>
    </row>
    <row r="320" spans="1:15" x14ac:dyDescent="0.2">
      <c r="A320" s="83"/>
      <c r="C320" s="79" t="s">
        <v>186</v>
      </c>
      <c r="D320" s="79" t="s">
        <v>238</v>
      </c>
      <c r="E320" s="79">
        <v>16</v>
      </c>
      <c r="F320" s="102" t="e">
        <f>Baltic_Scenario_Calculations!S26</f>
        <v>#DIV/0!</v>
      </c>
      <c r="G320" s="102" t="e">
        <f>Baltic_Scenario_Calculations!T26</f>
        <v>#DIV/0!</v>
      </c>
      <c r="H320" s="102" t="e">
        <f>Baltic_Scenario_Calculations!U26</f>
        <v>#DIV/0!</v>
      </c>
      <c r="I320" s="102" t="e">
        <f>Baltic_Scenario_Calculations!V26</f>
        <v>#DIV/0!</v>
      </c>
      <c r="O320" s="83"/>
    </row>
    <row r="321" spans="1:15" x14ac:dyDescent="0.2">
      <c r="A321" s="83"/>
      <c r="C321" s="79" t="s">
        <v>187</v>
      </c>
      <c r="D321" s="79" t="s">
        <v>249</v>
      </c>
      <c r="E321" s="79">
        <v>8</v>
      </c>
      <c r="F321" s="102" t="e">
        <f>Baltic_Scenario_Calculations!S27</f>
        <v>#DIV/0!</v>
      </c>
      <c r="G321" s="102" t="e">
        <f>Baltic_Scenario_Calculations!T27</f>
        <v>#DIV/0!</v>
      </c>
      <c r="H321" s="102" t="e">
        <f>Baltic_Scenario_Calculations!U27</f>
        <v>#DIV/0!</v>
      </c>
      <c r="I321" s="102" t="e">
        <f>Baltic_Scenario_Calculations!V27</f>
        <v>#DIV/0!</v>
      </c>
      <c r="O321" s="83"/>
    </row>
    <row r="322" spans="1:15" x14ac:dyDescent="0.2">
      <c r="A322" s="83"/>
      <c r="C322" s="79" t="s">
        <v>188</v>
      </c>
      <c r="D322" s="79" t="s">
        <v>249</v>
      </c>
      <c r="E322" s="79">
        <v>9</v>
      </c>
      <c r="F322" s="102" t="e">
        <f>Baltic_Scenario_Calculations!S28</f>
        <v>#DIV/0!</v>
      </c>
      <c r="G322" s="102" t="e">
        <f>Baltic_Scenario_Calculations!T28</f>
        <v>#DIV/0!</v>
      </c>
      <c r="H322" s="102" t="e">
        <f>Baltic_Scenario_Calculations!U28</f>
        <v>#DIV/0!</v>
      </c>
      <c r="I322" s="102" t="e">
        <f>Baltic_Scenario_Calculations!V28</f>
        <v>#DIV/0!</v>
      </c>
      <c r="O322" s="83"/>
    </row>
    <row r="323" spans="1:15" x14ac:dyDescent="0.2">
      <c r="A323" s="83"/>
      <c r="C323" s="79" t="s">
        <v>189</v>
      </c>
      <c r="D323" s="79" t="s">
        <v>250</v>
      </c>
      <c r="E323" s="79">
        <v>1</v>
      </c>
      <c r="F323" s="102" t="e">
        <f>Baltic_Scenario_Calculations!S29</f>
        <v>#DIV/0!</v>
      </c>
      <c r="G323" s="102" t="e">
        <f>Baltic_Scenario_Calculations!T29</f>
        <v>#DIV/0!</v>
      </c>
      <c r="H323" s="102" t="e">
        <f>Baltic_Scenario_Calculations!U29</f>
        <v>#DIV/0!</v>
      </c>
      <c r="I323" s="102" t="e">
        <f>Baltic_Scenario_Calculations!V29</f>
        <v>#DIV/0!</v>
      </c>
      <c r="O323" s="83"/>
    </row>
    <row r="324" spans="1:15" x14ac:dyDescent="0.2">
      <c r="A324" s="83"/>
      <c r="C324" s="79" t="s">
        <v>190</v>
      </c>
      <c r="D324" s="79" t="s">
        <v>251</v>
      </c>
      <c r="E324" s="79">
        <v>2</v>
      </c>
      <c r="F324" s="102" t="e">
        <f>Baltic_Scenario_Calculations!S30</f>
        <v>#DIV/0!</v>
      </c>
      <c r="G324" s="102" t="e">
        <f>Baltic_Scenario_Calculations!T30</f>
        <v>#DIV/0!</v>
      </c>
      <c r="H324" s="102" t="e">
        <f>Baltic_Scenario_Calculations!U30</f>
        <v>#DIV/0!</v>
      </c>
      <c r="I324" s="102" t="e">
        <f>Baltic_Scenario_Calculations!V30</f>
        <v>#DIV/0!</v>
      </c>
      <c r="O324" s="83"/>
    </row>
    <row r="325" spans="1:15" x14ac:dyDescent="0.2">
      <c r="A325" s="83"/>
      <c r="C325" s="79" t="s">
        <v>191</v>
      </c>
      <c r="D325" s="79" t="s">
        <v>252</v>
      </c>
      <c r="E325" s="79">
        <v>7</v>
      </c>
      <c r="F325" s="102" t="e">
        <f>Baltic_Scenario_Calculations!S31</f>
        <v>#DIV/0!</v>
      </c>
      <c r="G325" s="102" t="e">
        <f>Baltic_Scenario_Calculations!T31</f>
        <v>#DIV/0!</v>
      </c>
      <c r="H325" s="102" t="e">
        <f>Baltic_Scenario_Calculations!U31</f>
        <v>#DIV/0!</v>
      </c>
      <c r="I325" s="102" t="e">
        <f>Baltic_Scenario_Calculations!V31</f>
        <v>#DIV/0!</v>
      </c>
      <c r="O325" s="83"/>
    </row>
    <row r="326" spans="1:15" x14ac:dyDescent="0.2">
      <c r="A326" s="83"/>
      <c r="C326" s="79" t="s">
        <v>192</v>
      </c>
      <c r="D326" s="79" t="s">
        <v>252</v>
      </c>
      <c r="E326" s="79">
        <v>2</v>
      </c>
      <c r="F326" s="102" t="e">
        <f>Baltic_Scenario_Calculations!S32</f>
        <v>#DIV/0!</v>
      </c>
      <c r="G326" s="102" t="e">
        <f>Baltic_Scenario_Calculations!T32</f>
        <v>#DIV/0!</v>
      </c>
      <c r="H326" s="102" t="e">
        <f>Baltic_Scenario_Calculations!U32</f>
        <v>#DIV/0!</v>
      </c>
      <c r="I326" s="102" t="e">
        <f>Baltic_Scenario_Calculations!V32</f>
        <v>#DIV/0!</v>
      </c>
      <c r="O326" s="83"/>
    </row>
    <row r="327" spans="1:15" x14ac:dyDescent="0.2">
      <c r="A327" s="83"/>
      <c r="C327" s="79" t="s">
        <v>193</v>
      </c>
      <c r="D327" s="79" t="s">
        <v>252</v>
      </c>
      <c r="E327" s="79">
        <v>3</v>
      </c>
      <c r="F327" s="102" t="e">
        <f>Baltic_Scenario_Calculations!S33</f>
        <v>#DIV/0!</v>
      </c>
      <c r="G327" s="102" t="e">
        <f>Baltic_Scenario_Calculations!T33</f>
        <v>#DIV/0!</v>
      </c>
      <c r="H327" s="102" t="e">
        <f>Baltic_Scenario_Calculations!U33</f>
        <v>#DIV/0!</v>
      </c>
      <c r="I327" s="102" t="e">
        <f>Baltic_Scenario_Calculations!V33</f>
        <v>#DIV/0!</v>
      </c>
      <c r="O327" s="83"/>
    </row>
    <row r="328" spans="1:15" x14ac:dyDescent="0.2">
      <c r="A328" s="83"/>
      <c r="C328" s="79" t="s">
        <v>194</v>
      </c>
      <c r="D328" s="79" t="s">
        <v>252</v>
      </c>
      <c r="E328" s="79">
        <v>5</v>
      </c>
      <c r="F328" s="102" t="e">
        <f>Baltic_Scenario_Calculations!S34</f>
        <v>#DIV/0!</v>
      </c>
      <c r="G328" s="102" t="e">
        <f>Baltic_Scenario_Calculations!T34</f>
        <v>#DIV/0!</v>
      </c>
      <c r="H328" s="102" t="e">
        <f>Baltic_Scenario_Calculations!U34</f>
        <v>#DIV/0!</v>
      </c>
      <c r="I328" s="102" t="e">
        <f>Baltic_Scenario_Calculations!V34</f>
        <v>#DIV/0!</v>
      </c>
      <c r="O328" s="83"/>
    </row>
    <row r="329" spans="1:15" x14ac:dyDescent="0.2">
      <c r="A329" s="83"/>
      <c r="C329" s="79" t="s">
        <v>195</v>
      </c>
      <c r="D329" s="79" t="s">
        <v>253</v>
      </c>
      <c r="E329" s="79">
        <v>10</v>
      </c>
      <c r="F329" s="102" t="e">
        <f>Baltic_Scenario_Calculations!S35</f>
        <v>#DIV/0!</v>
      </c>
      <c r="G329" s="102" t="e">
        <f>Baltic_Scenario_Calculations!T35</f>
        <v>#DIV/0!</v>
      </c>
      <c r="H329" s="102" t="e">
        <f>Baltic_Scenario_Calculations!U35</f>
        <v>#DIV/0!</v>
      </c>
      <c r="I329" s="102" t="e">
        <f>Baltic_Scenario_Calculations!V35</f>
        <v>#DIV/0!</v>
      </c>
      <c r="O329" s="83"/>
    </row>
    <row r="330" spans="1:15" x14ac:dyDescent="0.2">
      <c r="A330" s="83"/>
      <c r="C330" s="79" t="s">
        <v>196</v>
      </c>
      <c r="D330" s="79" t="s">
        <v>253</v>
      </c>
      <c r="E330" s="79">
        <v>2</v>
      </c>
      <c r="F330" s="102" t="e">
        <f>Baltic_Scenario_Calculations!S36</f>
        <v>#DIV/0!</v>
      </c>
      <c r="G330" s="102" t="e">
        <f>Baltic_Scenario_Calculations!T36</f>
        <v>#DIV/0!</v>
      </c>
      <c r="H330" s="102" t="e">
        <f>Baltic_Scenario_Calculations!U36</f>
        <v>#DIV/0!</v>
      </c>
      <c r="I330" s="102" t="e">
        <f>Baltic_Scenario_Calculations!V36</f>
        <v>#DIV/0!</v>
      </c>
      <c r="O330" s="83"/>
    </row>
    <row r="331" spans="1:15" x14ac:dyDescent="0.2">
      <c r="A331" s="83"/>
      <c r="C331" s="79" t="s">
        <v>197</v>
      </c>
      <c r="D331" s="79" t="s">
        <v>253</v>
      </c>
      <c r="E331" s="79">
        <v>5</v>
      </c>
      <c r="F331" s="102" t="e">
        <f>Baltic_Scenario_Calculations!S37</f>
        <v>#DIV/0!</v>
      </c>
      <c r="G331" s="102" t="e">
        <f>Baltic_Scenario_Calculations!T37</f>
        <v>#DIV/0!</v>
      </c>
      <c r="H331" s="102" t="e">
        <f>Baltic_Scenario_Calculations!U37</f>
        <v>#DIV/0!</v>
      </c>
      <c r="I331" s="102" t="e">
        <f>Baltic_Scenario_Calculations!V37</f>
        <v>#DIV/0!</v>
      </c>
      <c r="O331" s="83"/>
    </row>
    <row r="332" spans="1:15" x14ac:dyDescent="0.2">
      <c r="A332" s="83"/>
      <c r="C332" s="79" t="s">
        <v>198</v>
      </c>
      <c r="D332" s="79" t="s">
        <v>249</v>
      </c>
      <c r="E332" s="79">
        <v>1</v>
      </c>
      <c r="F332" s="102" t="e">
        <f>Baltic_Scenario_Calculations!S38</f>
        <v>#DIV/0!</v>
      </c>
      <c r="G332" s="102" t="e">
        <f>Baltic_Scenario_Calculations!T38</f>
        <v>#DIV/0!</v>
      </c>
      <c r="H332" s="102" t="e">
        <f>Baltic_Scenario_Calculations!U38</f>
        <v>#DIV/0!</v>
      </c>
      <c r="I332" s="102" t="e">
        <f>Baltic_Scenario_Calculations!V38</f>
        <v>#DIV/0!</v>
      </c>
      <c r="O332" s="83"/>
    </row>
    <row r="333" spans="1:15" x14ac:dyDescent="0.2">
      <c r="A333" s="83"/>
      <c r="C333" s="79" t="s">
        <v>199</v>
      </c>
      <c r="D333" s="79" t="s">
        <v>249</v>
      </c>
      <c r="E333" s="79">
        <v>10</v>
      </c>
      <c r="F333" s="102" t="e">
        <f>Baltic_Scenario_Calculations!S39</f>
        <v>#DIV/0!</v>
      </c>
      <c r="G333" s="102" t="e">
        <f>Baltic_Scenario_Calculations!T39</f>
        <v>#DIV/0!</v>
      </c>
      <c r="H333" s="102" t="e">
        <f>Baltic_Scenario_Calculations!U39</f>
        <v>#DIV/0!</v>
      </c>
      <c r="I333" s="102" t="e">
        <f>Baltic_Scenario_Calculations!V39</f>
        <v>#DIV/0!</v>
      </c>
      <c r="O333" s="83"/>
    </row>
    <row r="334" spans="1:15" x14ac:dyDescent="0.2">
      <c r="A334" s="83"/>
      <c r="C334" s="79" t="s">
        <v>200</v>
      </c>
      <c r="D334" s="79" t="s">
        <v>249</v>
      </c>
      <c r="E334" s="79">
        <v>6</v>
      </c>
      <c r="F334" s="102" t="e">
        <f>Baltic_Scenario_Calculations!S40</f>
        <v>#DIV/0!</v>
      </c>
      <c r="G334" s="102" t="e">
        <f>Baltic_Scenario_Calculations!T40</f>
        <v>#DIV/0!</v>
      </c>
      <c r="H334" s="102" t="e">
        <f>Baltic_Scenario_Calculations!U40</f>
        <v>#DIV/0!</v>
      </c>
      <c r="I334" s="102" t="e">
        <f>Baltic_Scenario_Calculations!V40</f>
        <v>#DIV/0!</v>
      </c>
      <c r="O334" s="83"/>
    </row>
    <row r="335" spans="1:15" x14ac:dyDescent="0.2">
      <c r="A335" s="83"/>
      <c r="C335" s="79" t="s">
        <v>201</v>
      </c>
      <c r="D335" s="79" t="s">
        <v>249</v>
      </c>
      <c r="E335" s="79">
        <v>7</v>
      </c>
      <c r="F335" s="102" t="e">
        <f>Baltic_Scenario_Calculations!S41</f>
        <v>#DIV/0!</v>
      </c>
      <c r="G335" s="102" t="e">
        <f>Baltic_Scenario_Calculations!T41</f>
        <v>#DIV/0!</v>
      </c>
      <c r="H335" s="102" t="e">
        <f>Baltic_Scenario_Calculations!U41</f>
        <v>#DIV/0!</v>
      </c>
      <c r="I335" s="102" t="e">
        <f>Baltic_Scenario_Calculations!V41</f>
        <v>#DIV/0!</v>
      </c>
      <c r="O335" s="83"/>
    </row>
    <row r="336" spans="1:15" x14ac:dyDescent="0.2">
      <c r="A336" s="83"/>
      <c r="C336" s="79" t="s">
        <v>202</v>
      </c>
      <c r="D336" s="79" t="s">
        <v>253</v>
      </c>
      <c r="E336" s="79">
        <v>1</v>
      </c>
      <c r="F336" s="102" t="e">
        <f>Baltic_Scenario_Calculations!S42</f>
        <v>#DIV/0!</v>
      </c>
      <c r="G336" s="102" t="e">
        <f>Baltic_Scenario_Calculations!T42</f>
        <v>#DIV/0!</v>
      </c>
      <c r="H336" s="102" t="e">
        <f>Baltic_Scenario_Calculations!U42</f>
        <v>#DIV/0!</v>
      </c>
      <c r="I336" s="102" t="e">
        <f>Baltic_Scenario_Calculations!V42</f>
        <v>#DIV/0!</v>
      </c>
      <c r="O336" s="83"/>
    </row>
    <row r="337" spans="1:15" x14ac:dyDescent="0.2">
      <c r="A337" s="83"/>
      <c r="C337" s="79" t="s">
        <v>203</v>
      </c>
      <c r="D337" s="79" t="s">
        <v>253</v>
      </c>
      <c r="E337" s="79">
        <v>3</v>
      </c>
      <c r="F337" s="102" t="e">
        <f>Baltic_Scenario_Calculations!S43</f>
        <v>#DIV/0!</v>
      </c>
      <c r="G337" s="102" t="e">
        <f>Baltic_Scenario_Calculations!T43</f>
        <v>#DIV/0!</v>
      </c>
      <c r="H337" s="102" t="e">
        <f>Baltic_Scenario_Calculations!U43</f>
        <v>#DIV/0!</v>
      </c>
      <c r="I337" s="102" t="e">
        <f>Baltic_Scenario_Calculations!V43</f>
        <v>#DIV/0!</v>
      </c>
      <c r="O337" s="83"/>
    </row>
    <row r="338" spans="1:15" x14ac:dyDescent="0.2">
      <c r="A338" s="83"/>
      <c r="C338" s="79" t="s">
        <v>204</v>
      </c>
      <c r="D338" s="79" t="s">
        <v>253</v>
      </c>
      <c r="E338" s="79">
        <v>4</v>
      </c>
      <c r="F338" s="102" t="e">
        <f>Baltic_Scenario_Calculations!S44</f>
        <v>#DIV/0!</v>
      </c>
      <c r="G338" s="102" t="e">
        <f>Baltic_Scenario_Calculations!T44</f>
        <v>#DIV/0!</v>
      </c>
      <c r="H338" s="102" t="e">
        <f>Baltic_Scenario_Calculations!U44</f>
        <v>#DIV/0!</v>
      </c>
      <c r="I338" s="102" t="e">
        <f>Baltic_Scenario_Calculations!V44</f>
        <v>#DIV/0!</v>
      </c>
      <c r="O338" s="83"/>
    </row>
    <row r="339" spans="1:15" x14ac:dyDescent="0.2">
      <c r="A339" s="83"/>
      <c r="C339" s="79" t="s">
        <v>205</v>
      </c>
      <c r="D339" s="79" t="s">
        <v>253</v>
      </c>
      <c r="E339" s="79">
        <v>7</v>
      </c>
      <c r="F339" s="102" t="e">
        <f>Baltic_Scenario_Calculations!S45</f>
        <v>#DIV/0!</v>
      </c>
      <c r="G339" s="102" t="e">
        <f>Baltic_Scenario_Calculations!T45</f>
        <v>#DIV/0!</v>
      </c>
      <c r="H339" s="102" t="e">
        <f>Baltic_Scenario_Calculations!U45</f>
        <v>#DIV/0!</v>
      </c>
      <c r="I339" s="102" t="e">
        <f>Baltic_Scenario_Calculations!V45</f>
        <v>#DIV/0!</v>
      </c>
      <c r="O339" s="83"/>
    </row>
    <row r="340" spans="1:15" x14ac:dyDescent="0.2">
      <c r="A340" s="83"/>
      <c r="C340" s="79" t="s">
        <v>206</v>
      </c>
      <c r="D340" s="79" t="s">
        <v>253</v>
      </c>
      <c r="E340" s="79">
        <v>8</v>
      </c>
      <c r="F340" s="102" t="e">
        <f>Baltic_Scenario_Calculations!S46</f>
        <v>#DIV/0!</v>
      </c>
      <c r="G340" s="102" t="e">
        <f>Baltic_Scenario_Calculations!T46</f>
        <v>#DIV/0!</v>
      </c>
      <c r="H340" s="102" t="e">
        <f>Baltic_Scenario_Calculations!U46</f>
        <v>#DIV/0!</v>
      </c>
      <c r="I340" s="102" t="e">
        <f>Baltic_Scenario_Calculations!V46</f>
        <v>#DIV/0!</v>
      </c>
      <c r="O340" s="83"/>
    </row>
    <row r="341" spans="1:15" x14ac:dyDescent="0.2">
      <c r="A341" s="83"/>
      <c r="C341" s="79" t="s">
        <v>207</v>
      </c>
      <c r="D341" s="79" t="s">
        <v>253</v>
      </c>
      <c r="E341" s="79">
        <v>9</v>
      </c>
      <c r="F341" s="102" t="e">
        <f>Baltic_Scenario_Calculations!S47</f>
        <v>#DIV/0!</v>
      </c>
      <c r="G341" s="102" t="e">
        <f>Baltic_Scenario_Calculations!T47</f>
        <v>#DIV/0!</v>
      </c>
      <c r="H341" s="102" t="e">
        <f>Baltic_Scenario_Calculations!U47</f>
        <v>#DIV/0!</v>
      </c>
      <c r="I341" s="102" t="e">
        <f>Baltic_Scenario_Calculations!V47</f>
        <v>#DIV/0!</v>
      </c>
      <c r="O341" s="83"/>
    </row>
    <row r="342" spans="1:15" x14ac:dyDescent="0.2">
      <c r="A342" s="83"/>
      <c r="C342" s="79" t="s">
        <v>208</v>
      </c>
      <c r="D342" s="79" t="s">
        <v>239</v>
      </c>
      <c r="E342" s="79">
        <v>10</v>
      </c>
      <c r="F342" s="102" t="e">
        <f>Baltic_Scenario_Calculations!S48</f>
        <v>#DIV/0!</v>
      </c>
      <c r="G342" s="102" t="e">
        <f>Baltic_Scenario_Calculations!T48</f>
        <v>#DIV/0!</v>
      </c>
      <c r="H342" s="102" t="e">
        <f>Baltic_Scenario_Calculations!U48</f>
        <v>#DIV/0!</v>
      </c>
      <c r="I342" s="102" t="e">
        <f>Baltic_Scenario_Calculations!V48</f>
        <v>#DIV/0!</v>
      </c>
      <c r="O342" s="83"/>
    </row>
    <row r="343" spans="1:15" x14ac:dyDescent="0.2">
      <c r="A343" s="83"/>
      <c r="C343" s="79" t="s">
        <v>209</v>
      </c>
      <c r="D343" s="79" t="s">
        <v>239</v>
      </c>
      <c r="E343" s="79">
        <v>12</v>
      </c>
      <c r="F343" s="102" t="e">
        <f>Baltic_Scenario_Calculations!S49</f>
        <v>#DIV/0!</v>
      </c>
      <c r="G343" s="102" t="e">
        <f>Baltic_Scenario_Calculations!T49</f>
        <v>#DIV/0!</v>
      </c>
      <c r="H343" s="102" t="e">
        <f>Baltic_Scenario_Calculations!U49</f>
        <v>#DIV/0!</v>
      </c>
      <c r="I343" s="102" t="e">
        <f>Baltic_Scenario_Calculations!V49</f>
        <v>#DIV/0!</v>
      </c>
      <c r="O343" s="83"/>
    </row>
    <row r="344" spans="1:15" x14ac:dyDescent="0.2">
      <c r="A344" s="83"/>
      <c r="C344" s="79" t="s">
        <v>210</v>
      </c>
      <c r="D344" s="79" t="s">
        <v>239</v>
      </c>
      <c r="E344" s="79">
        <v>13</v>
      </c>
      <c r="F344" s="102" t="e">
        <f>Baltic_Scenario_Calculations!S50</f>
        <v>#DIV/0!</v>
      </c>
      <c r="G344" s="102" t="e">
        <f>Baltic_Scenario_Calculations!T50</f>
        <v>#DIV/0!</v>
      </c>
      <c r="H344" s="102" t="e">
        <f>Baltic_Scenario_Calculations!U50</f>
        <v>#DIV/0!</v>
      </c>
      <c r="I344" s="102" t="e">
        <f>Baltic_Scenario_Calculations!V50</f>
        <v>#DIV/0!</v>
      </c>
      <c r="O344" s="83"/>
    </row>
    <row r="345" spans="1:15" x14ac:dyDescent="0.2">
      <c r="A345" s="83"/>
      <c r="C345" s="79" t="s">
        <v>211</v>
      </c>
      <c r="D345" s="79" t="s">
        <v>239</v>
      </c>
      <c r="E345" s="79">
        <v>14</v>
      </c>
      <c r="F345" s="102" t="e">
        <f>Baltic_Scenario_Calculations!S51</f>
        <v>#DIV/0!</v>
      </c>
      <c r="G345" s="102" t="e">
        <f>Baltic_Scenario_Calculations!T51</f>
        <v>#DIV/0!</v>
      </c>
      <c r="H345" s="102" t="e">
        <f>Baltic_Scenario_Calculations!U51</f>
        <v>#DIV/0!</v>
      </c>
      <c r="I345" s="102" t="e">
        <f>Baltic_Scenario_Calculations!V51</f>
        <v>#DIV/0!</v>
      </c>
      <c r="O345" s="83"/>
    </row>
    <row r="346" spans="1:15" x14ac:dyDescent="0.2">
      <c r="A346" s="83"/>
      <c r="C346" s="79" t="s">
        <v>212</v>
      </c>
      <c r="D346" s="79" t="s">
        <v>239</v>
      </c>
      <c r="E346" s="79">
        <v>9</v>
      </c>
      <c r="F346" s="102" t="e">
        <f>Baltic_Scenario_Calculations!S52</f>
        <v>#DIV/0!</v>
      </c>
      <c r="G346" s="102" t="e">
        <f>Baltic_Scenario_Calculations!T52</f>
        <v>#DIV/0!</v>
      </c>
      <c r="H346" s="102" t="e">
        <f>Baltic_Scenario_Calculations!U52</f>
        <v>#DIV/0!</v>
      </c>
      <c r="I346" s="102" t="e">
        <f>Baltic_Scenario_Calculations!V52</f>
        <v>#DIV/0!</v>
      </c>
      <c r="O346" s="83"/>
    </row>
    <row r="347" spans="1:15" x14ac:dyDescent="0.2">
      <c r="A347" s="83"/>
      <c r="C347" s="79" t="s">
        <v>213</v>
      </c>
      <c r="D347" s="79" t="s">
        <v>249</v>
      </c>
      <c r="E347" s="79">
        <v>2</v>
      </c>
      <c r="F347" s="102" t="e">
        <f>Baltic_Scenario_Calculations!S53</f>
        <v>#DIV/0!</v>
      </c>
      <c r="G347" s="102" t="e">
        <f>Baltic_Scenario_Calculations!T53</f>
        <v>#DIV/0!</v>
      </c>
      <c r="H347" s="102" t="e">
        <f>Baltic_Scenario_Calculations!U53</f>
        <v>#DIV/0!</v>
      </c>
      <c r="I347" s="102" t="e">
        <f>Baltic_Scenario_Calculations!V53</f>
        <v>#DIV/0!</v>
      </c>
      <c r="O347" s="83"/>
    </row>
    <row r="348" spans="1:15" x14ac:dyDescent="0.2">
      <c r="A348" s="83"/>
      <c r="C348" s="79" t="s">
        <v>214</v>
      </c>
      <c r="D348" s="79" t="s">
        <v>249</v>
      </c>
      <c r="E348" s="79">
        <v>3</v>
      </c>
      <c r="F348" s="102" t="e">
        <f>Baltic_Scenario_Calculations!S54</f>
        <v>#DIV/0!</v>
      </c>
      <c r="G348" s="102" t="e">
        <f>Baltic_Scenario_Calculations!T54</f>
        <v>#DIV/0!</v>
      </c>
      <c r="H348" s="102" t="e">
        <f>Baltic_Scenario_Calculations!U54</f>
        <v>#DIV/0!</v>
      </c>
      <c r="I348" s="102" t="e">
        <f>Baltic_Scenario_Calculations!V54</f>
        <v>#DIV/0!</v>
      </c>
      <c r="O348" s="83"/>
    </row>
    <row r="349" spans="1:15" x14ac:dyDescent="0.2">
      <c r="A349" s="83"/>
      <c r="C349" s="79" t="s">
        <v>215</v>
      </c>
      <c r="D349" s="79" t="s">
        <v>249</v>
      </c>
      <c r="E349" s="79">
        <v>4</v>
      </c>
      <c r="F349" s="102" t="e">
        <f>Baltic_Scenario_Calculations!S55</f>
        <v>#DIV/0!</v>
      </c>
      <c r="G349" s="102" t="e">
        <f>Baltic_Scenario_Calculations!T55</f>
        <v>#DIV/0!</v>
      </c>
      <c r="H349" s="102" t="e">
        <f>Baltic_Scenario_Calculations!U55</f>
        <v>#DIV/0!</v>
      </c>
      <c r="I349" s="102" t="e">
        <f>Baltic_Scenario_Calculations!V55</f>
        <v>#DIV/0!</v>
      </c>
      <c r="O349" s="83"/>
    </row>
    <row r="350" spans="1:15" x14ac:dyDescent="0.2">
      <c r="A350" s="83"/>
      <c r="C350" s="79" t="s">
        <v>216</v>
      </c>
      <c r="D350" s="79" t="s">
        <v>249</v>
      </c>
      <c r="E350" s="79">
        <v>5</v>
      </c>
      <c r="F350" s="102" t="e">
        <f>Baltic_Scenario_Calculations!S56</f>
        <v>#DIV/0!</v>
      </c>
      <c r="G350" s="102" t="e">
        <f>Baltic_Scenario_Calculations!T56</f>
        <v>#DIV/0!</v>
      </c>
      <c r="H350" s="102" t="e">
        <f>Baltic_Scenario_Calculations!U56</f>
        <v>#DIV/0!</v>
      </c>
      <c r="I350" s="102" t="e">
        <f>Baltic_Scenario_Calculations!V56</f>
        <v>#DIV/0!</v>
      </c>
      <c r="O350" s="83"/>
    </row>
    <row r="351" spans="1:15" x14ac:dyDescent="0.2">
      <c r="A351" s="83"/>
      <c r="C351" s="79" t="s">
        <v>217</v>
      </c>
      <c r="D351" s="79" t="s">
        <v>239</v>
      </c>
      <c r="E351" s="79">
        <v>7</v>
      </c>
      <c r="F351" s="102" t="e">
        <f>Baltic_Scenario_Calculations!S57</f>
        <v>#DIV/0!</v>
      </c>
      <c r="G351" s="102" t="e">
        <f>Baltic_Scenario_Calculations!T57</f>
        <v>#DIV/0!</v>
      </c>
      <c r="H351" s="102" t="e">
        <f>Baltic_Scenario_Calculations!U57</f>
        <v>#DIV/0!</v>
      </c>
      <c r="I351" s="102" t="e">
        <f>Baltic_Scenario_Calculations!V57</f>
        <v>#DIV/0!</v>
      </c>
      <c r="O351" s="83"/>
    </row>
    <row r="352" spans="1:15" x14ac:dyDescent="0.2">
      <c r="A352" s="83"/>
      <c r="C352" s="79" t="s">
        <v>218</v>
      </c>
      <c r="D352" s="79" t="s">
        <v>18</v>
      </c>
      <c r="E352" s="79">
        <v>10</v>
      </c>
      <c r="F352" s="102" t="e">
        <f>Baltic_Transition_Calculations!S20</f>
        <v>#DIV/0!</v>
      </c>
      <c r="G352" s="102" t="e">
        <f>Baltic_Transition_Calculations!T20</f>
        <v>#DIV/0!</v>
      </c>
      <c r="H352" s="102" t="e">
        <f>Baltic_Transition_Calculations!U20</f>
        <v>#DIV/0!</v>
      </c>
      <c r="I352" s="102" t="e">
        <f>Baltic_Transition_Calculations!V20</f>
        <v>#DIV/0!</v>
      </c>
      <c r="O352" s="83"/>
    </row>
    <row r="353" spans="1:15" x14ac:dyDescent="0.2">
      <c r="A353" s="83"/>
      <c r="C353" s="79" t="s">
        <v>219</v>
      </c>
      <c r="D353" s="79" t="s">
        <v>18</v>
      </c>
      <c r="E353" s="79">
        <v>2</v>
      </c>
      <c r="F353" s="102" t="e">
        <f>Baltic_Transition_Calculations!S21</f>
        <v>#DIV/0!</v>
      </c>
      <c r="G353" s="102" t="e">
        <f>Baltic_Transition_Calculations!T21</f>
        <v>#DIV/0!</v>
      </c>
      <c r="H353" s="102" t="e">
        <f>Baltic_Transition_Calculations!U21</f>
        <v>#DIV/0!</v>
      </c>
      <c r="I353" s="102" t="e">
        <f>Baltic_Transition_Calculations!V21</f>
        <v>#DIV/0!</v>
      </c>
      <c r="O353" s="83"/>
    </row>
    <row r="354" spans="1:15" x14ac:dyDescent="0.2">
      <c r="A354" s="83"/>
      <c r="C354" s="79" t="s">
        <v>220</v>
      </c>
      <c r="D354" s="79" t="s">
        <v>18</v>
      </c>
      <c r="E354" s="79">
        <v>3</v>
      </c>
      <c r="F354" s="102" t="e">
        <f>Baltic_Transition_Calculations!S22</f>
        <v>#DIV/0!</v>
      </c>
      <c r="G354" s="102" t="e">
        <f>Baltic_Transition_Calculations!T22</f>
        <v>#DIV/0!</v>
      </c>
      <c r="H354" s="102" t="e">
        <f>Baltic_Transition_Calculations!U22</f>
        <v>#DIV/0!</v>
      </c>
      <c r="I354" s="102" t="e">
        <f>Baltic_Transition_Calculations!V22</f>
        <v>#DIV/0!</v>
      </c>
      <c r="O354" s="83"/>
    </row>
    <row r="355" spans="1:15" x14ac:dyDescent="0.2">
      <c r="A355" s="83"/>
      <c r="C355" s="79" t="s">
        <v>221</v>
      </c>
      <c r="D355" s="79" t="s">
        <v>238</v>
      </c>
      <c r="E355" s="79">
        <v>4</v>
      </c>
      <c r="F355" s="102" t="e">
        <f>Baltic_Transition_Calculations!S23</f>
        <v>#DIV/0!</v>
      </c>
      <c r="G355" s="102" t="e">
        <f>Baltic_Transition_Calculations!T23</f>
        <v>#DIV/0!</v>
      </c>
      <c r="H355" s="102" t="e">
        <f>Baltic_Transition_Calculations!U23</f>
        <v>#DIV/0!</v>
      </c>
      <c r="I355" s="102" t="e">
        <f>Baltic_Transition_Calculations!V23</f>
        <v>#DIV/0!</v>
      </c>
      <c r="O355" s="83"/>
    </row>
    <row r="356" spans="1:15" x14ac:dyDescent="0.2">
      <c r="A356" s="83"/>
      <c r="C356" s="79" t="s">
        <v>222</v>
      </c>
      <c r="D356" s="79" t="s">
        <v>238</v>
      </c>
      <c r="E356" s="79">
        <v>5</v>
      </c>
      <c r="F356" s="102" t="e">
        <f>Baltic_Transition_Calculations!S24</f>
        <v>#DIV/0!</v>
      </c>
      <c r="G356" s="102" t="e">
        <f>Baltic_Transition_Calculations!T24</f>
        <v>#DIV/0!</v>
      </c>
      <c r="H356" s="102" t="e">
        <f>Baltic_Transition_Calculations!U24</f>
        <v>#DIV/0!</v>
      </c>
      <c r="I356" s="102" t="e">
        <f>Baltic_Transition_Calculations!V24</f>
        <v>#DIV/0!</v>
      </c>
      <c r="O356" s="83"/>
    </row>
    <row r="357" spans="1:15" x14ac:dyDescent="0.2">
      <c r="A357" s="83"/>
      <c r="C357" s="79" t="s">
        <v>223</v>
      </c>
      <c r="D357" s="79" t="s">
        <v>238</v>
      </c>
      <c r="E357" s="79">
        <v>9</v>
      </c>
      <c r="F357" s="102" t="e">
        <f>Baltic_Transition_Calculations!S25</f>
        <v>#DIV/0!</v>
      </c>
      <c r="G357" s="102" t="e">
        <f>Baltic_Transition_Calculations!T25</f>
        <v>#DIV/0!</v>
      </c>
      <c r="H357" s="102" t="e">
        <f>Baltic_Transition_Calculations!U25</f>
        <v>#DIV/0!</v>
      </c>
      <c r="I357" s="102" t="e">
        <f>Baltic_Transition_Calculations!V25</f>
        <v>#DIV/0!</v>
      </c>
      <c r="O357" s="83"/>
    </row>
    <row r="358" spans="1:15" x14ac:dyDescent="0.2">
      <c r="A358" s="83"/>
      <c r="C358" s="79" t="s">
        <v>224</v>
      </c>
      <c r="D358" s="79" t="s">
        <v>238</v>
      </c>
      <c r="E358" s="79">
        <v>1</v>
      </c>
      <c r="F358" s="102" t="e">
        <f>Baltic_Transition_Calculations!S26</f>
        <v>#DIV/0!</v>
      </c>
      <c r="G358" s="102" t="e">
        <f>Baltic_Transition_Calculations!T26</f>
        <v>#DIV/0!</v>
      </c>
      <c r="H358" s="102" t="e">
        <f>Baltic_Transition_Calculations!U26</f>
        <v>#DIV/0!</v>
      </c>
      <c r="I358" s="102" t="e">
        <f>Baltic_Transition_Calculations!V26</f>
        <v>#DIV/0!</v>
      </c>
      <c r="O358" s="83"/>
    </row>
    <row r="359" spans="1:15" x14ac:dyDescent="0.2">
      <c r="A359" s="83"/>
      <c r="C359" s="79" t="s">
        <v>225</v>
      </c>
      <c r="D359" s="79" t="s">
        <v>238</v>
      </c>
      <c r="E359" s="79">
        <v>10</v>
      </c>
      <c r="F359" s="102" t="e">
        <f>Baltic_Transition_Calculations!S27</f>
        <v>#DIV/0!</v>
      </c>
      <c r="G359" s="102" t="e">
        <f>Baltic_Transition_Calculations!T27</f>
        <v>#DIV/0!</v>
      </c>
      <c r="H359" s="102" t="e">
        <f>Baltic_Transition_Calculations!U27</f>
        <v>#DIV/0!</v>
      </c>
      <c r="I359" s="102" t="e">
        <f>Baltic_Transition_Calculations!V27</f>
        <v>#DIV/0!</v>
      </c>
      <c r="O359" s="83"/>
    </row>
    <row r="360" spans="1:15" x14ac:dyDescent="0.2">
      <c r="A360" s="83"/>
      <c r="C360" s="79" t="s">
        <v>226</v>
      </c>
      <c r="D360" s="79" t="s">
        <v>238</v>
      </c>
      <c r="E360" s="79">
        <v>11</v>
      </c>
      <c r="F360" s="102" t="e">
        <f>Baltic_Transition_Calculations!S28</f>
        <v>#DIV/0!</v>
      </c>
      <c r="G360" s="102" t="e">
        <f>Baltic_Transition_Calculations!T28</f>
        <v>#DIV/0!</v>
      </c>
      <c r="H360" s="102" t="e">
        <f>Baltic_Transition_Calculations!U28</f>
        <v>#DIV/0!</v>
      </c>
      <c r="I360" s="102" t="e">
        <f>Baltic_Transition_Calculations!V28</f>
        <v>#DIV/0!</v>
      </c>
      <c r="O360" s="83"/>
    </row>
    <row r="361" spans="1:15" x14ac:dyDescent="0.2">
      <c r="A361" s="83"/>
      <c r="C361" s="79" t="s">
        <v>227</v>
      </c>
      <c r="D361" s="79" t="s">
        <v>238</v>
      </c>
      <c r="E361" s="79">
        <v>2</v>
      </c>
      <c r="F361" s="102" t="e">
        <f>Baltic_Transition_Calculations!S29</f>
        <v>#DIV/0!</v>
      </c>
      <c r="G361" s="102" t="e">
        <f>Baltic_Transition_Calculations!T29</f>
        <v>#DIV/0!</v>
      </c>
      <c r="H361" s="102" t="e">
        <f>Baltic_Transition_Calculations!U29</f>
        <v>#DIV/0!</v>
      </c>
      <c r="I361" s="102" t="e">
        <f>Baltic_Transition_Calculations!V29</f>
        <v>#DIV/0!</v>
      </c>
      <c r="O361" s="83"/>
    </row>
    <row r="362" spans="1:15" x14ac:dyDescent="0.2">
      <c r="A362" s="83"/>
      <c r="C362" s="79" t="s">
        <v>228</v>
      </c>
      <c r="D362" s="79" t="s">
        <v>239</v>
      </c>
      <c r="E362" s="79">
        <v>15</v>
      </c>
      <c r="F362" s="102" t="e">
        <f>Baltic_Transition_Calculations!S30</f>
        <v>#DIV/0!</v>
      </c>
      <c r="G362" s="102" t="e">
        <f>Baltic_Transition_Calculations!T30</f>
        <v>#DIV/0!</v>
      </c>
      <c r="H362" s="102" t="e">
        <f>Baltic_Transition_Calculations!U30</f>
        <v>#DIV/0!</v>
      </c>
      <c r="I362" s="102" t="e">
        <f>Baltic_Transition_Calculations!V30</f>
        <v>#DIV/0!</v>
      </c>
      <c r="O362" s="83"/>
    </row>
    <row r="363" spans="1:15" x14ac:dyDescent="0.2">
      <c r="A363" s="83"/>
      <c r="C363" s="79" t="s">
        <v>229</v>
      </c>
      <c r="D363" s="79" t="s">
        <v>18</v>
      </c>
      <c r="E363" s="79">
        <v>11</v>
      </c>
      <c r="F363" s="102" t="e">
        <f>Baltic_Transition_Calculations!S31</f>
        <v>#DIV/0!</v>
      </c>
      <c r="G363" s="102" t="e">
        <f>Baltic_Transition_Calculations!T31</f>
        <v>#DIV/0!</v>
      </c>
      <c r="H363" s="102" t="e">
        <f>Baltic_Transition_Calculations!U31</f>
        <v>#DIV/0!</v>
      </c>
      <c r="I363" s="102" t="e">
        <f>Baltic_Transition_Calculations!V31</f>
        <v>#DIV/0!</v>
      </c>
      <c r="O363" s="83"/>
    </row>
    <row r="364" spans="1:15" x14ac:dyDescent="0.2">
      <c r="A364" s="83"/>
      <c r="C364" s="79" t="s">
        <v>230</v>
      </c>
      <c r="D364" s="79" t="s">
        <v>18</v>
      </c>
      <c r="E364" s="79">
        <v>6</v>
      </c>
      <c r="F364" s="102" t="e">
        <f>Baltic_Transition_Calculations!S32</f>
        <v>#DIV/0!</v>
      </c>
      <c r="G364" s="102" t="e">
        <f>Baltic_Transition_Calculations!T32</f>
        <v>#DIV/0!</v>
      </c>
      <c r="H364" s="102" t="e">
        <f>Baltic_Transition_Calculations!U32</f>
        <v>#DIV/0!</v>
      </c>
      <c r="I364" s="102" t="e">
        <f>Baltic_Transition_Calculations!V32</f>
        <v>#DIV/0!</v>
      </c>
      <c r="O364" s="83"/>
    </row>
    <row r="365" spans="1:15" x14ac:dyDescent="0.2">
      <c r="A365" s="83"/>
      <c r="C365" s="79" t="s">
        <v>231</v>
      </c>
      <c r="D365" s="79" t="s">
        <v>18</v>
      </c>
      <c r="E365" s="79">
        <v>7</v>
      </c>
      <c r="F365" s="102" t="e">
        <f>Baltic_Transition_Calculations!S33</f>
        <v>#DIV/0!</v>
      </c>
      <c r="G365" s="102" t="e">
        <f>Baltic_Transition_Calculations!T33</f>
        <v>#DIV/0!</v>
      </c>
      <c r="H365" s="102" t="e">
        <f>Baltic_Transition_Calculations!U33</f>
        <v>#DIV/0!</v>
      </c>
      <c r="I365" s="102" t="e">
        <f>Baltic_Transition_Calculations!V33</f>
        <v>#DIV/0!</v>
      </c>
      <c r="O365" s="83"/>
    </row>
    <row r="366" spans="1:15" x14ac:dyDescent="0.2">
      <c r="A366" s="83"/>
      <c r="C366" s="79" t="s">
        <v>232</v>
      </c>
      <c r="D366" s="79" t="s">
        <v>18</v>
      </c>
      <c r="E366" s="79">
        <v>9</v>
      </c>
      <c r="F366" s="102" t="e">
        <f>Baltic_Transition_Calculations!S34</f>
        <v>#DIV/0!</v>
      </c>
      <c r="G366" s="102" t="e">
        <f>Baltic_Transition_Calculations!T34</f>
        <v>#DIV/0!</v>
      </c>
      <c r="H366" s="102" t="e">
        <f>Baltic_Transition_Calculations!U34</f>
        <v>#DIV/0!</v>
      </c>
      <c r="I366" s="102" t="e">
        <f>Baltic_Transition_Calculations!V34</f>
        <v>#DIV/0!</v>
      </c>
      <c r="O366" s="83"/>
    </row>
    <row r="367" spans="1:15" x14ac:dyDescent="0.2">
      <c r="A367" s="83"/>
      <c r="C367" s="79" t="s">
        <v>233</v>
      </c>
      <c r="D367" s="79" t="s">
        <v>238</v>
      </c>
      <c r="E367" s="79">
        <v>3</v>
      </c>
      <c r="F367" s="102" t="e">
        <f>Baltic_Transition_Calculations!S35</f>
        <v>#DIV/0!</v>
      </c>
      <c r="G367" s="102" t="e">
        <f>Baltic_Transition_Calculations!T35</f>
        <v>#DIV/0!</v>
      </c>
      <c r="H367" s="102" t="e">
        <f>Baltic_Transition_Calculations!U35</f>
        <v>#DIV/0!</v>
      </c>
      <c r="I367" s="102" t="e">
        <f>Baltic_Transition_Calculations!V35</f>
        <v>#DIV/0!</v>
      </c>
      <c r="O367" s="83"/>
    </row>
    <row r="368" spans="1:15" x14ac:dyDescent="0.2">
      <c r="A368" s="83"/>
      <c r="C368" s="79" t="s">
        <v>234</v>
      </c>
      <c r="D368" s="79" t="s">
        <v>239</v>
      </c>
      <c r="E368" s="79">
        <v>3</v>
      </c>
      <c r="F368" s="102" t="e">
        <f>Baltic_Transition_Calculations!S36</f>
        <v>#DIV/0!</v>
      </c>
      <c r="G368" s="102" t="e">
        <f>Baltic_Transition_Calculations!T36</f>
        <v>#DIV/0!</v>
      </c>
      <c r="H368" s="102" t="e">
        <f>Baltic_Transition_Calculations!U36</f>
        <v>#DIV/0!</v>
      </c>
      <c r="I368" s="102" t="e">
        <f>Baltic_Transition_Calculations!V36</f>
        <v>#DIV/0!</v>
      </c>
      <c r="O368" s="83"/>
    </row>
    <row r="369" spans="1:15" s="118" customFormat="1" x14ac:dyDescent="0.2">
      <c r="A369" s="83"/>
      <c r="B369" s="3"/>
      <c r="C369" s="156" t="s">
        <v>298</v>
      </c>
      <c r="D369" s="156"/>
      <c r="E369" s="156"/>
      <c r="F369" s="102" t="e">
        <f>OECD_Marina_Calculations!Q20</f>
        <v>#DIV/0!</v>
      </c>
      <c r="G369" s="102" t="e">
        <f>OECD_Marina_Calculations!R20</f>
        <v>#DIV/0!</v>
      </c>
      <c r="H369" s="102" t="e">
        <f>OECD_Marina_Calculations!S20</f>
        <v>#DIV/0!</v>
      </c>
      <c r="I369" s="102" t="e">
        <f>OECD_Marina_Calculations!T20</f>
        <v>#DIV/0!</v>
      </c>
      <c r="K369" s="3"/>
      <c r="O369" s="83"/>
    </row>
    <row r="370" spans="1:15" x14ac:dyDescent="0.2">
      <c r="A370" s="83"/>
      <c r="B370"/>
      <c r="O370" s="83"/>
    </row>
    <row r="371" spans="1:15" x14ac:dyDescent="0.2">
      <c r="A371" s="83"/>
      <c r="B371" s="83"/>
      <c r="C371" s="83"/>
      <c r="D371" s="83"/>
      <c r="E371" s="83"/>
      <c r="F371" s="83"/>
      <c r="G371" s="83"/>
      <c r="H371" s="83"/>
      <c r="I371" s="83"/>
      <c r="J371" s="83"/>
      <c r="K371" s="83"/>
      <c r="L371" s="83"/>
      <c r="M371" s="83"/>
      <c r="N371" s="83"/>
      <c r="O371" s="83"/>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C369:E369"/>
    <mergeCell ref="C56:E56"/>
    <mergeCell ref="D67:E67"/>
    <mergeCell ref="C57:E57"/>
    <mergeCell ref="C58:E58"/>
    <mergeCell ref="D220:E220"/>
    <mergeCell ref="C60:E61"/>
    <mergeCell ref="C216:E216"/>
    <mergeCell ref="C50:E50"/>
    <mergeCell ref="C37:E37"/>
    <mergeCell ref="C38:E38"/>
    <mergeCell ref="C39:E39"/>
    <mergeCell ref="C40:E40"/>
    <mergeCell ref="C43:E4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s>
  <conditionalFormatting sqref="F221:I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6" t="s">
        <v>306</v>
      </c>
      <c r="C2" s="166"/>
      <c r="D2" s="166"/>
      <c r="E2" s="166"/>
      <c r="F2" s="166"/>
      <c r="G2" s="166"/>
      <c r="H2" s="166"/>
      <c r="I2" s="166"/>
      <c r="J2" s="166"/>
      <c r="K2" s="166"/>
      <c r="L2" s="166"/>
      <c r="M2" s="166"/>
      <c r="N2" s="132"/>
    </row>
    <row r="4" spans="2:14" ht="21" customHeight="1" thickBot="1" x14ac:dyDescent="0.35">
      <c r="B4" s="165" t="s">
        <v>301</v>
      </c>
      <c r="C4" s="165"/>
      <c r="D4" s="165"/>
      <c r="E4" s="165"/>
      <c r="F4" s="165"/>
      <c r="G4" s="165"/>
      <c r="H4" s="165"/>
      <c r="I4" s="165"/>
      <c r="J4" s="165"/>
      <c r="K4" s="165"/>
      <c r="L4" s="165"/>
      <c r="M4" s="165"/>
      <c r="N4" s="132"/>
    </row>
    <row r="5" spans="2:14" ht="13.5" thickTop="1" x14ac:dyDescent="0.2">
      <c r="B5"/>
      <c r="C5"/>
      <c r="D5"/>
      <c r="E5"/>
      <c r="F5"/>
      <c r="G5"/>
      <c r="H5"/>
      <c r="I5"/>
      <c r="J5"/>
      <c r="K5"/>
      <c r="L5"/>
      <c r="M5"/>
    </row>
    <row r="6" spans="2:14" ht="15" x14ac:dyDescent="0.2">
      <c r="B6" s="171" t="s">
        <v>278</v>
      </c>
      <c r="C6" s="171"/>
      <c r="D6" s="171"/>
      <c r="E6" s="171"/>
      <c r="F6" s="171"/>
      <c r="G6" s="171"/>
      <c r="H6" s="82"/>
      <c r="I6" s="82"/>
      <c r="J6" s="82"/>
      <c r="K6" s="82"/>
      <c r="L6" s="82"/>
      <c r="M6" s="82"/>
    </row>
    <row r="7" spans="2:14" ht="14.25" x14ac:dyDescent="0.2">
      <c r="B7" s="170" t="s">
        <v>245</v>
      </c>
      <c r="C7" s="170"/>
      <c r="D7" s="170"/>
      <c r="E7" s="170"/>
      <c r="F7" s="170"/>
      <c r="G7" s="52">
        <f>PNEC_Aquatic_Inside</f>
        <v>1.6999999999999999E-3</v>
      </c>
      <c r="I7"/>
      <c r="J7"/>
      <c r="K7"/>
      <c r="L7"/>
      <c r="M7"/>
    </row>
    <row r="8" spans="2:14" ht="14.25" x14ac:dyDescent="0.2">
      <c r="B8" s="170" t="s">
        <v>246</v>
      </c>
      <c r="C8" s="170"/>
      <c r="D8" s="170"/>
      <c r="E8" s="170"/>
      <c r="F8" s="170"/>
      <c r="G8" s="52">
        <f>PNEC_Sediment_Inside</f>
        <v>7.9000000000000001E-4</v>
      </c>
      <c r="I8"/>
      <c r="J8"/>
      <c r="K8"/>
      <c r="L8"/>
      <c r="M8"/>
    </row>
    <row r="9" spans="2:14" ht="14.25" x14ac:dyDescent="0.2">
      <c r="B9" s="170" t="s">
        <v>247</v>
      </c>
      <c r="C9" s="170"/>
      <c r="D9" s="170"/>
      <c r="E9" s="170"/>
      <c r="F9" s="170"/>
      <c r="G9" s="52">
        <f>PNEC_Aquatic_Surrounding</f>
        <v>1.6999999999999999E-3</v>
      </c>
      <c r="I9"/>
      <c r="J9"/>
      <c r="K9"/>
      <c r="L9"/>
      <c r="M9"/>
    </row>
    <row r="10" spans="2:14" ht="14.25" x14ac:dyDescent="0.2">
      <c r="B10" s="169" t="s">
        <v>270</v>
      </c>
      <c r="C10" s="170"/>
      <c r="D10" s="170"/>
      <c r="E10" s="170"/>
      <c r="F10" s="170"/>
      <c r="G10" s="52">
        <f>PNEC_Sediment_Surrounding</f>
        <v>7.9000000000000001E-4</v>
      </c>
      <c r="I10"/>
      <c r="J10"/>
      <c r="K10"/>
      <c r="L10"/>
      <c r="M10"/>
    </row>
    <row r="12" spans="2:14" ht="15" x14ac:dyDescent="0.2">
      <c r="B12" s="147" t="s">
        <v>171</v>
      </c>
      <c r="C12" s="147"/>
      <c r="D12" s="147"/>
      <c r="E12" s="147"/>
      <c r="F12" s="147"/>
      <c r="G12" s="147"/>
      <c r="H12" s="147"/>
      <c r="I12" s="147"/>
      <c r="J12" s="147"/>
      <c r="K12" s="147"/>
      <c r="L12" s="147"/>
      <c r="M12" s="147"/>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65</v>
      </c>
      <c r="C14" s="97" t="s">
        <v>13</v>
      </c>
      <c r="D14" s="97">
        <v>1</v>
      </c>
      <c r="E14" s="97" t="str">
        <f t="shared" ref="E14:E60" si="0">Compound_Name</f>
        <v>Tralopyril</v>
      </c>
      <c r="F14" s="98" t="e">
        <f>Atlantic_Scenario_Calculations!K20</f>
        <v>#DIV/0!</v>
      </c>
      <c r="G14" s="98" t="e">
        <f>Atlantic_Scenario_Calculations!L20</f>
        <v>#DIV/0!</v>
      </c>
      <c r="H14" s="98" t="e">
        <f>Atlantic_Scenario_Calculations!M20</f>
        <v>#DIV/0!</v>
      </c>
      <c r="I14" s="98" t="e">
        <f>Atlantic_Scenario_Calculations!N20</f>
        <v>#DIV/0!</v>
      </c>
      <c r="J14" s="98" t="e">
        <f>Atlantic_Scenario_Calculations!S20</f>
        <v>#DIV/0!</v>
      </c>
      <c r="K14" s="98" t="e">
        <f>Atlantic_Scenario_Calculations!T20</f>
        <v>#DIV/0!</v>
      </c>
      <c r="L14" s="98" t="e">
        <f>Atlantic_Scenario_Calculations!U20</f>
        <v>#DIV/0!</v>
      </c>
      <c r="M14" s="98" t="e">
        <f>Atlantic_Scenario_Calculations!V20</f>
        <v>#DIV/0!</v>
      </c>
    </row>
    <row r="15" spans="2:14" ht="14.25" x14ac:dyDescent="0.2">
      <c r="B15" s="97" t="s">
        <v>66</v>
      </c>
      <c r="C15" s="97" t="s">
        <v>13</v>
      </c>
      <c r="D15" s="97">
        <v>2</v>
      </c>
      <c r="E15" s="97" t="str">
        <f t="shared" si="0"/>
        <v>Tralopyril</v>
      </c>
      <c r="F15" s="98" t="e">
        <f>Atlantic_Scenario_Calculations!K21</f>
        <v>#DIV/0!</v>
      </c>
      <c r="G15" s="98" t="e">
        <f>Atlantic_Scenario_Calculations!L21</f>
        <v>#DIV/0!</v>
      </c>
      <c r="H15" s="98" t="e">
        <f>Atlantic_Scenario_Calculations!M21</f>
        <v>#DIV/0!</v>
      </c>
      <c r="I15" s="98" t="e">
        <f>Atlantic_Scenario_Calculations!N21</f>
        <v>#DIV/0!</v>
      </c>
      <c r="J15" s="98" t="e">
        <f>Atlantic_Scenario_Calculations!S21</f>
        <v>#DIV/0!</v>
      </c>
      <c r="K15" s="98" t="e">
        <f>Atlantic_Scenario_Calculations!T21</f>
        <v>#DIV/0!</v>
      </c>
      <c r="L15" s="98" t="e">
        <f>Atlantic_Scenario_Calculations!U21</f>
        <v>#DIV/0!</v>
      </c>
      <c r="M15" s="98" t="e">
        <f>Atlantic_Scenario_Calculations!V21</f>
        <v>#DIV/0!</v>
      </c>
    </row>
    <row r="16" spans="2:14" ht="14.25" x14ac:dyDescent="0.2">
      <c r="B16" s="97" t="s">
        <v>67</v>
      </c>
      <c r="C16" s="97" t="s">
        <v>13</v>
      </c>
      <c r="D16" s="97">
        <v>3</v>
      </c>
      <c r="E16" s="97" t="str">
        <f t="shared" si="0"/>
        <v>Tralopyril</v>
      </c>
      <c r="F16" s="98" t="e">
        <f>Atlantic_Scenario_Calculations!K22</f>
        <v>#DIV/0!</v>
      </c>
      <c r="G16" s="98" t="e">
        <f>Atlantic_Scenario_Calculations!L22</f>
        <v>#DIV/0!</v>
      </c>
      <c r="H16" s="98" t="e">
        <f>Atlantic_Scenario_Calculations!M22</f>
        <v>#DIV/0!</v>
      </c>
      <c r="I16" s="98" t="e">
        <f>Atlantic_Scenario_Calculations!N22</f>
        <v>#DIV/0!</v>
      </c>
      <c r="J16" s="98" t="e">
        <f>Atlantic_Scenario_Calculations!S22</f>
        <v>#DIV/0!</v>
      </c>
      <c r="K16" s="98" t="e">
        <f>Atlantic_Scenario_Calculations!T22</f>
        <v>#DIV/0!</v>
      </c>
      <c r="L16" s="98" t="e">
        <f>Atlantic_Scenario_Calculations!U22</f>
        <v>#DIV/0!</v>
      </c>
      <c r="M16" s="98" t="e">
        <f>Atlantic_Scenario_Calculations!V22</f>
        <v>#DIV/0!</v>
      </c>
    </row>
    <row r="17" spans="2:13" ht="14.25" x14ac:dyDescent="0.2">
      <c r="B17" s="97" t="s">
        <v>68</v>
      </c>
      <c r="C17" s="97" t="s">
        <v>14</v>
      </c>
      <c r="D17" s="97">
        <v>1</v>
      </c>
      <c r="E17" s="97" t="str">
        <f t="shared" si="0"/>
        <v>Tralopyril</v>
      </c>
      <c r="F17" s="98" t="e">
        <f>Atlantic_Scenario_Calculations!K23</f>
        <v>#DIV/0!</v>
      </c>
      <c r="G17" s="98" t="e">
        <f>Atlantic_Scenario_Calculations!L23</f>
        <v>#DIV/0!</v>
      </c>
      <c r="H17" s="98" t="e">
        <f>Atlantic_Scenario_Calculations!M23</f>
        <v>#DIV/0!</v>
      </c>
      <c r="I17" s="98" t="e">
        <f>Atlantic_Scenario_Calculations!N23</f>
        <v>#DIV/0!</v>
      </c>
      <c r="J17" s="98" t="e">
        <f>Atlantic_Scenario_Calculations!S23</f>
        <v>#DIV/0!</v>
      </c>
      <c r="K17" s="98" t="e">
        <f>Atlantic_Scenario_Calculations!T23</f>
        <v>#DIV/0!</v>
      </c>
      <c r="L17" s="98" t="e">
        <f>Atlantic_Scenario_Calculations!U23</f>
        <v>#DIV/0!</v>
      </c>
      <c r="M17" s="98" t="e">
        <f>Atlantic_Scenario_Calculations!V23</f>
        <v>#DIV/0!</v>
      </c>
    </row>
    <row r="18" spans="2:13" ht="14.25" x14ac:dyDescent="0.2">
      <c r="B18" s="97" t="s">
        <v>69</v>
      </c>
      <c r="C18" s="97" t="s">
        <v>14</v>
      </c>
      <c r="D18" s="97">
        <v>10</v>
      </c>
      <c r="E18" s="97" t="str">
        <f t="shared" si="0"/>
        <v>Tralopyril</v>
      </c>
      <c r="F18" s="98" t="e">
        <f>Atlantic_Scenario_Calculations!K24</f>
        <v>#DIV/0!</v>
      </c>
      <c r="G18" s="98" t="e">
        <f>Atlantic_Scenario_Calculations!L24</f>
        <v>#DIV/0!</v>
      </c>
      <c r="H18" s="98" t="e">
        <f>Atlantic_Scenario_Calculations!M24</f>
        <v>#DIV/0!</v>
      </c>
      <c r="I18" s="98" t="e">
        <f>Atlantic_Scenario_Calculations!N24</f>
        <v>#DIV/0!</v>
      </c>
      <c r="J18" s="98" t="e">
        <f>Atlantic_Scenario_Calculations!S24</f>
        <v>#DIV/0!</v>
      </c>
      <c r="K18" s="98" t="e">
        <f>Atlantic_Scenario_Calculations!T24</f>
        <v>#DIV/0!</v>
      </c>
      <c r="L18" s="98" t="e">
        <f>Atlantic_Scenario_Calculations!U24</f>
        <v>#DIV/0!</v>
      </c>
      <c r="M18" s="98" t="e">
        <f>Atlantic_Scenario_Calculations!V24</f>
        <v>#DIV/0!</v>
      </c>
    </row>
    <row r="19" spans="2:13" ht="14.25" x14ac:dyDescent="0.2">
      <c r="B19" s="97" t="s">
        <v>70</v>
      </c>
      <c r="C19" s="97" t="s">
        <v>14</v>
      </c>
      <c r="D19" s="97">
        <v>3</v>
      </c>
      <c r="E19" s="97" t="str">
        <f t="shared" si="0"/>
        <v>Tralopyril</v>
      </c>
      <c r="F19" s="98" t="e">
        <f>Atlantic_Scenario_Calculations!K25</f>
        <v>#DIV/0!</v>
      </c>
      <c r="G19" s="98" t="e">
        <f>Atlantic_Scenario_Calculations!L25</f>
        <v>#DIV/0!</v>
      </c>
      <c r="H19" s="98" t="e">
        <f>Atlantic_Scenario_Calculations!M25</f>
        <v>#DIV/0!</v>
      </c>
      <c r="I19" s="98" t="e">
        <f>Atlantic_Scenario_Calculations!N25</f>
        <v>#DIV/0!</v>
      </c>
      <c r="J19" s="98" t="e">
        <f>Atlantic_Scenario_Calculations!S25</f>
        <v>#DIV/0!</v>
      </c>
      <c r="K19" s="98" t="e">
        <f>Atlantic_Scenario_Calculations!T25</f>
        <v>#DIV/0!</v>
      </c>
      <c r="L19" s="98" t="e">
        <f>Atlantic_Scenario_Calculations!U25</f>
        <v>#DIV/0!</v>
      </c>
      <c r="M19" s="98" t="e">
        <f>Atlantic_Scenario_Calculations!V25</f>
        <v>#DIV/0!</v>
      </c>
    </row>
    <row r="20" spans="2:13" ht="14.25" x14ac:dyDescent="0.2">
      <c r="B20" s="97" t="s">
        <v>71</v>
      </c>
      <c r="C20" s="97" t="s">
        <v>14</v>
      </c>
      <c r="D20" s="97">
        <v>4</v>
      </c>
      <c r="E20" s="97" t="str">
        <f t="shared" si="0"/>
        <v>Tralopyril</v>
      </c>
      <c r="F20" s="98" t="e">
        <f>Atlantic_Scenario_Calculations!K26</f>
        <v>#DIV/0!</v>
      </c>
      <c r="G20" s="98" t="e">
        <f>Atlantic_Scenario_Calculations!L26</f>
        <v>#DIV/0!</v>
      </c>
      <c r="H20" s="98" t="e">
        <f>Atlantic_Scenario_Calculations!M26</f>
        <v>#DIV/0!</v>
      </c>
      <c r="I20" s="98" t="e">
        <f>Atlantic_Scenario_Calculations!N26</f>
        <v>#DIV/0!</v>
      </c>
      <c r="J20" s="98" t="e">
        <f>Atlantic_Scenario_Calculations!S26</f>
        <v>#DIV/0!</v>
      </c>
      <c r="K20" s="98" t="e">
        <f>Atlantic_Scenario_Calculations!T26</f>
        <v>#DIV/0!</v>
      </c>
      <c r="L20" s="98" t="e">
        <f>Atlantic_Scenario_Calculations!U26</f>
        <v>#DIV/0!</v>
      </c>
      <c r="M20" s="98" t="e">
        <f>Atlantic_Scenario_Calculations!V26</f>
        <v>#DIV/0!</v>
      </c>
    </row>
    <row r="21" spans="2:13" ht="14.25" x14ac:dyDescent="0.2">
      <c r="B21" s="97" t="s">
        <v>72</v>
      </c>
      <c r="C21" s="97" t="s">
        <v>14</v>
      </c>
      <c r="D21" s="97">
        <v>5</v>
      </c>
      <c r="E21" s="97" t="str">
        <f t="shared" si="0"/>
        <v>Tralopyril</v>
      </c>
      <c r="F21" s="98" t="e">
        <f>Atlantic_Scenario_Calculations!K27</f>
        <v>#DIV/0!</v>
      </c>
      <c r="G21" s="98" t="e">
        <f>Atlantic_Scenario_Calculations!L27</f>
        <v>#DIV/0!</v>
      </c>
      <c r="H21" s="98" t="e">
        <f>Atlantic_Scenario_Calculations!M27</f>
        <v>#DIV/0!</v>
      </c>
      <c r="I21" s="98" t="e">
        <f>Atlantic_Scenario_Calculations!N27</f>
        <v>#DIV/0!</v>
      </c>
      <c r="J21" s="98" t="e">
        <f>Atlantic_Scenario_Calculations!S27</f>
        <v>#DIV/0!</v>
      </c>
      <c r="K21" s="98" t="e">
        <f>Atlantic_Scenario_Calculations!T27</f>
        <v>#DIV/0!</v>
      </c>
      <c r="L21" s="98" t="e">
        <f>Atlantic_Scenario_Calculations!U27</f>
        <v>#DIV/0!</v>
      </c>
      <c r="M21" s="98" t="e">
        <f>Atlantic_Scenario_Calculations!V27</f>
        <v>#DIV/0!</v>
      </c>
    </row>
    <row r="22" spans="2:13" ht="14.25" x14ac:dyDescent="0.2">
      <c r="B22" s="97" t="s">
        <v>73</v>
      </c>
      <c r="C22" s="97" t="s">
        <v>14</v>
      </c>
      <c r="D22" s="97">
        <v>7</v>
      </c>
      <c r="E22" s="97" t="str">
        <f t="shared" si="0"/>
        <v>Tralopyril</v>
      </c>
      <c r="F22" s="98" t="e">
        <f>Atlantic_Scenario_Calculations!K28</f>
        <v>#DIV/0!</v>
      </c>
      <c r="G22" s="98" t="e">
        <f>Atlantic_Scenario_Calculations!L28</f>
        <v>#DIV/0!</v>
      </c>
      <c r="H22" s="98" t="e">
        <f>Atlantic_Scenario_Calculations!M28</f>
        <v>#DIV/0!</v>
      </c>
      <c r="I22" s="98" t="e">
        <f>Atlantic_Scenario_Calculations!N28</f>
        <v>#DIV/0!</v>
      </c>
      <c r="J22" s="98" t="e">
        <f>Atlantic_Scenario_Calculations!S28</f>
        <v>#DIV/0!</v>
      </c>
      <c r="K22" s="98" t="e">
        <f>Atlantic_Scenario_Calculations!T28</f>
        <v>#DIV/0!</v>
      </c>
      <c r="L22" s="98" t="e">
        <f>Atlantic_Scenario_Calculations!U28</f>
        <v>#DIV/0!</v>
      </c>
      <c r="M22" s="98" t="e">
        <f>Atlantic_Scenario_Calculations!V28</f>
        <v>#DIV/0!</v>
      </c>
    </row>
    <row r="23" spans="2:13" ht="14.25" x14ac:dyDescent="0.2">
      <c r="B23" s="97" t="s">
        <v>21</v>
      </c>
      <c r="C23" s="97" t="s">
        <v>14</v>
      </c>
      <c r="D23" s="97">
        <v>8</v>
      </c>
      <c r="E23" s="97" t="str">
        <f t="shared" si="0"/>
        <v>Tralopyril</v>
      </c>
      <c r="F23" s="98" t="e">
        <f>Atlantic_Scenario_Calculations!K29</f>
        <v>#DIV/0!</v>
      </c>
      <c r="G23" s="98" t="e">
        <f>Atlantic_Scenario_Calculations!L29</f>
        <v>#DIV/0!</v>
      </c>
      <c r="H23" s="98" t="e">
        <f>Atlantic_Scenario_Calculations!M29</f>
        <v>#DIV/0!</v>
      </c>
      <c r="I23" s="98" t="e">
        <f>Atlantic_Scenario_Calculations!N29</f>
        <v>#DIV/0!</v>
      </c>
      <c r="J23" s="98" t="e">
        <f>Atlantic_Scenario_Calculations!S29</f>
        <v>#DIV/0!</v>
      </c>
      <c r="K23" s="98" t="e">
        <f>Atlantic_Scenario_Calculations!T29</f>
        <v>#DIV/0!</v>
      </c>
      <c r="L23" s="98" t="e">
        <f>Atlantic_Scenario_Calculations!U29</f>
        <v>#DIV/0!</v>
      </c>
      <c r="M23" s="98" t="e">
        <f>Atlantic_Scenario_Calculations!V29</f>
        <v>#DIV/0!</v>
      </c>
    </row>
    <row r="24" spans="2:13" ht="14.25" x14ac:dyDescent="0.2">
      <c r="B24" s="97" t="s">
        <v>22</v>
      </c>
      <c r="C24" s="97" t="s">
        <v>14</v>
      </c>
      <c r="D24" s="97">
        <v>9</v>
      </c>
      <c r="E24" s="97" t="str">
        <f t="shared" si="0"/>
        <v>Tralopyril</v>
      </c>
      <c r="F24" s="98" t="e">
        <f>Atlantic_Scenario_Calculations!K30</f>
        <v>#DIV/0!</v>
      </c>
      <c r="G24" s="98" t="e">
        <f>Atlantic_Scenario_Calculations!L30</f>
        <v>#DIV/0!</v>
      </c>
      <c r="H24" s="98" t="e">
        <f>Atlantic_Scenario_Calculations!M30</f>
        <v>#DIV/0!</v>
      </c>
      <c r="I24" s="98" t="e">
        <f>Atlantic_Scenario_Calculations!N30</f>
        <v>#DIV/0!</v>
      </c>
      <c r="J24" s="98" t="e">
        <f>Atlantic_Scenario_Calculations!S30</f>
        <v>#DIV/0!</v>
      </c>
      <c r="K24" s="98" t="e">
        <f>Atlantic_Scenario_Calculations!T30</f>
        <v>#DIV/0!</v>
      </c>
      <c r="L24" s="98" t="e">
        <f>Atlantic_Scenario_Calculations!U30</f>
        <v>#DIV/0!</v>
      </c>
      <c r="M24" s="98" t="e">
        <f>Atlantic_Scenario_Calculations!V30</f>
        <v>#DIV/0!</v>
      </c>
    </row>
    <row r="25" spans="2:13" ht="14.25" x14ac:dyDescent="0.2">
      <c r="B25" s="97" t="s">
        <v>23</v>
      </c>
      <c r="C25" s="97" t="s">
        <v>15</v>
      </c>
      <c r="D25" s="97">
        <v>1</v>
      </c>
      <c r="E25" s="97" t="str">
        <f t="shared" si="0"/>
        <v>Tralopyril</v>
      </c>
      <c r="F25" s="98" t="e">
        <f>Atlantic_Scenario_Calculations!K31</f>
        <v>#DIV/0!</v>
      </c>
      <c r="G25" s="98" t="e">
        <f>Atlantic_Scenario_Calculations!L31</f>
        <v>#DIV/0!</v>
      </c>
      <c r="H25" s="98" t="e">
        <f>Atlantic_Scenario_Calculations!M31</f>
        <v>#DIV/0!</v>
      </c>
      <c r="I25" s="98" t="e">
        <f>Atlantic_Scenario_Calculations!N31</f>
        <v>#DIV/0!</v>
      </c>
      <c r="J25" s="98" t="e">
        <f>Atlantic_Scenario_Calculations!S31</f>
        <v>#DIV/0!</v>
      </c>
      <c r="K25" s="98" t="e">
        <f>Atlantic_Scenario_Calculations!T31</f>
        <v>#DIV/0!</v>
      </c>
      <c r="L25" s="98" t="e">
        <f>Atlantic_Scenario_Calculations!U31</f>
        <v>#DIV/0!</v>
      </c>
      <c r="M25" s="98" t="e">
        <f>Atlantic_Scenario_Calculations!V31</f>
        <v>#DIV/0!</v>
      </c>
    </row>
    <row r="26" spans="2:13" ht="14.25" x14ac:dyDescent="0.2">
      <c r="B26" s="97" t="s">
        <v>24</v>
      </c>
      <c r="C26" s="97" t="s">
        <v>15</v>
      </c>
      <c r="D26" s="97">
        <v>2</v>
      </c>
      <c r="E26" s="97" t="str">
        <f t="shared" si="0"/>
        <v>Tralopyril</v>
      </c>
      <c r="F26" s="98" t="e">
        <f>Atlantic_Scenario_Calculations!K32</f>
        <v>#DIV/0!</v>
      </c>
      <c r="G26" s="98" t="e">
        <f>Atlantic_Scenario_Calculations!L32</f>
        <v>#DIV/0!</v>
      </c>
      <c r="H26" s="98" t="e">
        <f>Atlantic_Scenario_Calculations!M32</f>
        <v>#DIV/0!</v>
      </c>
      <c r="I26" s="98" t="e">
        <f>Atlantic_Scenario_Calculations!N32</f>
        <v>#DIV/0!</v>
      </c>
      <c r="J26" s="98" t="e">
        <f>Atlantic_Scenario_Calculations!S32</f>
        <v>#DIV/0!</v>
      </c>
      <c r="K26" s="98" t="e">
        <f>Atlantic_Scenario_Calculations!T32</f>
        <v>#DIV/0!</v>
      </c>
      <c r="L26" s="98" t="e">
        <f>Atlantic_Scenario_Calculations!U32</f>
        <v>#DIV/0!</v>
      </c>
      <c r="M26" s="98" t="e">
        <f>Atlantic_Scenario_Calculations!V32</f>
        <v>#DIV/0!</v>
      </c>
    </row>
    <row r="27" spans="2:13" ht="14.25" x14ac:dyDescent="0.2">
      <c r="B27" s="97" t="s">
        <v>25</v>
      </c>
      <c r="C27" s="97" t="s">
        <v>16</v>
      </c>
      <c r="D27" s="97">
        <v>3</v>
      </c>
      <c r="E27" s="97" t="str">
        <f t="shared" si="0"/>
        <v>Tralopyril</v>
      </c>
      <c r="F27" s="98" t="e">
        <f>Atlantic_Scenario_Calculations!K33</f>
        <v>#DIV/0!</v>
      </c>
      <c r="G27" s="98" t="e">
        <f>Atlantic_Scenario_Calculations!L33</f>
        <v>#DIV/0!</v>
      </c>
      <c r="H27" s="98" t="e">
        <f>Atlantic_Scenario_Calculations!M33</f>
        <v>#DIV/0!</v>
      </c>
      <c r="I27" s="98" t="e">
        <f>Atlantic_Scenario_Calculations!N33</f>
        <v>#DIV/0!</v>
      </c>
      <c r="J27" s="98" t="e">
        <f>Atlantic_Scenario_Calculations!S33</f>
        <v>#DIV/0!</v>
      </c>
      <c r="K27" s="98" t="e">
        <f>Atlantic_Scenario_Calculations!T33</f>
        <v>#DIV/0!</v>
      </c>
      <c r="L27" s="98" t="e">
        <f>Atlantic_Scenario_Calculations!U33</f>
        <v>#DIV/0!</v>
      </c>
      <c r="M27" s="98" t="e">
        <f>Atlantic_Scenario_Calculations!V33</f>
        <v>#DIV/0!</v>
      </c>
    </row>
    <row r="28" spans="2:13" ht="14.25" x14ac:dyDescent="0.2">
      <c r="B28" s="97" t="s">
        <v>26</v>
      </c>
      <c r="C28" s="97" t="s">
        <v>16</v>
      </c>
      <c r="D28" s="97">
        <v>1</v>
      </c>
      <c r="E28" s="97" t="str">
        <f t="shared" si="0"/>
        <v>Tralopyril</v>
      </c>
      <c r="F28" s="98" t="e">
        <f>Atlantic_Scenario_Calculations!K34</f>
        <v>#DIV/0!</v>
      </c>
      <c r="G28" s="98" t="e">
        <f>Atlantic_Scenario_Calculations!L34</f>
        <v>#DIV/0!</v>
      </c>
      <c r="H28" s="98" t="e">
        <f>Atlantic_Scenario_Calculations!M34</f>
        <v>#DIV/0!</v>
      </c>
      <c r="I28" s="98" t="e">
        <f>Atlantic_Scenario_Calculations!N34</f>
        <v>#DIV/0!</v>
      </c>
      <c r="J28" s="98" t="e">
        <f>Atlantic_Scenario_Calculations!S34</f>
        <v>#DIV/0!</v>
      </c>
      <c r="K28" s="98" t="e">
        <f>Atlantic_Scenario_Calculations!T34</f>
        <v>#DIV/0!</v>
      </c>
      <c r="L28" s="98" t="e">
        <f>Atlantic_Scenario_Calculations!U34</f>
        <v>#DIV/0!</v>
      </c>
      <c r="M28" s="98" t="e">
        <f>Atlantic_Scenario_Calculations!V34</f>
        <v>#DIV/0!</v>
      </c>
    </row>
    <row r="29" spans="2:13" ht="14.25" x14ac:dyDescent="0.2">
      <c r="B29" s="97" t="s">
        <v>27</v>
      </c>
      <c r="C29" s="97" t="s">
        <v>16</v>
      </c>
      <c r="D29" s="97">
        <v>2</v>
      </c>
      <c r="E29" s="97" t="str">
        <f t="shared" si="0"/>
        <v>Tralopyril</v>
      </c>
      <c r="F29" s="98" t="e">
        <f>Atlantic_Scenario_Calculations!K35</f>
        <v>#DIV/0!</v>
      </c>
      <c r="G29" s="98" t="e">
        <f>Atlantic_Scenario_Calculations!L35</f>
        <v>#DIV/0!</v>
      </c>
      <c r="H29" s="98" t="e">
        <f>Atlantic_Scenario_Calculations!M35</f>
        <v>#DIV/0!</v>
      </c>
      <c r="I29" s="98" t="e">
        <f>Atlantic_Scenario_Calculations!N35</f>
        <v>#DIV/0!</v>
      </c>
      <c r="J29" s="98" t="e">
        <f>Atlantic_Scenario_Calculations!S35</f>
        <v>#DIV/0!</v>
      </c>
      <c r="K29" s="98" t="e">
        <f>Atlantic_Scenario_Calculations!T35</f>
        <v>#DIV/0!</v>
      </c>
      <c r="L29" s="98" t="e">
        <f>Atlantic_Scenario_Calculations!U35</f>
        <v>#DIV/0!</v>
      </c>
      <c r="M29" s="98" t="e">
        <f>Atlantic_Scenario_Calculations!V35</f>
        <v>#DIV/0!</v>
      </c>
    </row>
    <row r="30" spans="2:13" ht="14.25" x14ac:dyDescent="0.2">
      <c r="B30" s="97" t="s">
        <v>28</v>
      </c>
      <c r="C30" s="97" t="s">
        <v>16</v>
      </c>
      <c r="D30" s="97">
        <v>4</v>
      </c>
      <c r="E30" s="97" t="str">
        <f t="shared" si="0"/>
        <v>Tralopyril</v>
      </c>
      <c r="F30" s="98" t="e">
        <f>Atlantic_Scenario_Calculations!K36</f>
        <v>#DIV/0!</v>
      </c>
      <c r="G30" s="98" t="e">
        <f>Atlantic_Scenario_Calculations!L36</f>
        <v>#DIV/0!</v>
      </c>
      <c r="H30" s="98" t="e">
        <f>Atlantic_Scenario_Calculations!M36</f>
        <v>#DIV/0!</v>
      </c>
      <c r="I30" s="98" t="e">
        <f>Atlantic_Scenario_Calculations!N36</f>
        <v>#DIV/0!</v>
      </c>
      <c r="J30" s="98" t="e">
        <f>Atlantic_Scenario_Calculations!S36</f>
        <v>#DIV/0!</v>
      </c>
      <c r="K30" s="98" t="e">
        <f>Atlantic_Scenario_Calculations!T36</f>
        <v>#DIV/0!</v>
      </c>
      <c r="L30" s="98" t="e">
        <f>Atlantic_Scenario_Calculations!U36</f>
        <v>#DIV/0!</v>
      </c>
      <c r="M30" s="98" t="e">
        <f>Atlantic_Scenario_Calculations!V36</f>
        <v>#DIV/0!</v>
      </c>
    </row>
    <row r="31" spans="2:13" ht="14.25" x14ac:dyDescent="0.2">
      <c r="B31" s="97" t="s">
        <v>29</v>
      </c>
      <c r="C31" s="97" t="s">
        <v>16</v>
      </c>
      <c r="D31" s="97">
        <v>5</v>
      </c>
      <c r="E31" s="97" t="str">
        <f t="shared" si="0"/>
        <v>Tralopyril</v>
      </c>
      <c r="F31" s="98" t="e">
        <f>Atlantic_Scenario_Calculations!K37</f>
        <v>#DIV/0!</v>
      </c>
      <c r="G31" s="98" t="e">
        <f>Atlantic_Scenario_Calculations!L37</f>
        <v>#DIV/0!</v>
      </c>
      <c r="H31" s="98" t="e">
        <f>Atlantic_Scenario_Calculations!M37</f>
        <v>#DIV/0!</v>
      </c>
      <c r="I31" s="98" t="e">
        <f>Atlantic_Scenario_Calculations!N37</f>
        <v>#DIV/0!</v>
      </c>
      <c r="J31" s="98" t="e">
        <f>Atlantic_Scenario_Calculations!S37</f>
        <v>#DIV/0!</v>
      </c>
      <c r="K31" s="98" t="e">
        <f>Atlantic_Scenario_Calculations!T37</f>
        <v>#DIV/0!</v>
      </c>
      <c r="L31" s="98" t="e">
        <f>Atlantic_Scenario_Calculations!U37</f>
        <v>#DIV/0!</v>
      </c>
      <c r="M31" s="98" t="e">
        <f>Atlantic_Scenario_Calculations!V37</f>
        <v>#DIV/0!</v>
      </c>
    </row>
    <row r="32" spans="2:13" ht="14.25" x14ac:dyDescent="0.2">
      <c r="B32" s="97" t="s">
        <v>30</v>
      </c>
      <c r="C32" s="97" t="s">
        <v>15</v>
      </c>
      <c r="D32" s="97">
        <v>10</v>
      </c>
      <c r="E32" s="97" t="str">
        <f t="shared" si="0"/>
        <v>Tralopyril</v>
      </c>
      <c r="F32" s="98" t="e">
        <f>Atlantic_Scenario_Calculations!K38</f>
        <v>#DIV/0!</v>
      </c>
      <c r="G32" s="98" t="e">
        <f>Atlantic_Scenario_Calculations!L38</f>
        <v>#DIV/0!</v>
      </c>
      <c r="H32" s="98" t="e">
        <f>Atlantic_Scenario_Calculations!M38</f>
        <v>#DIV/0!</v>
      </c>
      <c r="I32" s="98" t="e">
        <f>Atlantic_Scenario_Calculations!N38</f>
        <v>#DIV/0!</v>
      </c>
      <c r="J32" s="98" t="e">
        <f>Atlantic_Scenario_Calculations!S38</f>
        <v>#DIV/0!</v>
      </c>
      <c r="K32" s="98" t="e">
        <f>Atlantic_Scenario_Calculations!T38</f>
        <v>#DIV/0!</v>
      </c>
      <c r="L32" s="98" t="e">
        <f>Atlantic_Scenario_Calculations!U38</f>
        <v>#DIV/0!</v>
      </c>
      <c r="M32" s="98" t="e">
        <f>Atlantic_Scenario_Calculations!V38</f>
        <v>#DIV/0!</v>
      </c>
    </row>
    <row r="33" spans="2:13" ht="14.25" x14ac:dyDescent="0.2">
      <c r="B33" s="97" t="s">
        <v>32</v>
      </c>
      <c r="C33" s="97" t="s">
        <v>17</v>
      </c>
      <c r="D33" s="97">
        <v>1</v>
      </c>
      <c r="E33" s="97" t="str">
        <f t="shared" si="0"/>
        <v>Tralopyril</v>
      </c>
      <c r="F33" s="98" t="e">
        <f>Atlantic_Scenario_Calculations!K39</f>
        <v>#DIV/0!</v>
      </c>
      <c r="G33" s="98" t="e">
        <f>Atlantic_Scenario_Calculations!L39</f>
        <v>#DIV/0!</v>
      </c>
      <c r="H33" s="98" t="e">
        <f>Atlantic_Scenario_Calculations!M39</f>
        <v>#DIV/0!</v>
      </c>
      <c r="I33" s="98" t="e">
        <f>Atlantic_Scenario_Calculations!N39</f>
        <v>#DIV/0!</v>
      </c>
      <c r="J33" s="98" t="e">
        <f>Atlantic_Scenario_Calculations!S39</f>
        <v>#DIV/0!</v>
      </c>
      <c r="K33" s="98" t="e">
        <f>Atlantic_Scenario_Calculations!T39</f>
        <v>#DIV/0!</v>
      </c>
      <c r="L33" s="98" t="e">
        <f>Atlantic_Scenario_Calculations!U39</f>
        <v>#DIV/0!</v>
      </c>
      <c r="M33" s="98" t="e">
        <f>Atlantic_Scenario_Calculations!V39</f>
        <v>#DIV/0!</v>
      </c>
    </row>
    <row r="34" spans="2:13" ht="14.25" x14ac:dyDescent="0.2">
      <c r="B34" s="97" t="s">
        <v>31</v>
      </c>
      <c r="C34" s="97" t="s">
        <v>17</v>
      </c>
      <c r="D34" s="97">
        <v>2</v>
      </c>
      <c r="E34" s="97" t="str">
        <f t="shared" si="0"/>
        <v>Tralopyril</v>
      </c>
      <c r="F34" s="98" t="e">
        <f>Atlantic_Scenario_Calculations!K40</f>
        <v>#DIV/0!</v>
      </c>
      <c r="G34" s="98" t="e">
        <f>Atlantic_Scenario_Calculations!L40</f>
        <v>#DIV/0!</v>
      </c>
      <c r="H34" s="98" t="e">
        <f>Atlantic_Scenario_Calculations!M40</f>
        <v>#DIV/0!</v>
      </c>
      <c r="I34" s="98" t="e">
        <f>Atlantic_Scenario_Calculations!N40</f>
        <v>#DIV/0!</v>
      </c>
      <c r="J34" s="98" t="e">
        <f>Atlantic_Scenario_Calculations!S40</f>
        <v>#DIV/0!</v>
      </c>
      <c r="K34" s="98" t="e">
        <f>Atlantic_Scenario_Calculations!T40</f>
        <v>#DIV/0!</v>
      </c>
      <c r="L34" s="98" t="e">
        <f>Atlantic_Scenario_Calculations!U40</f>
        <v>#DIV/0!</v>
      </c>
      <c r="M34" s="98" t="e">
        <f>Atlantic_Scenario_Calculations!V40</f>
        <v>#DIV/0!</v>
      </c>
    </row>
    <row r="35" spans="2:13" ht="14.25" x14ac:dyDescent="0.2">
      <c r="B35" s="97" t="s">
        <v>33</v>
      </c>
      <c r="C35" s="97" t="s">
        <v>17</v>
      </c>
      <c r="D35" s="97">
        <v>3</v>
      </c>
      <c r="E35" s="97" t="str">
        <f t="shared" si="0"/>
        <v>Tralopyril</v>
      </c>
      <c r="F35" s="98" t="e">
        <f>Atlantic_Scenario_Calculations!K41</f>
        <v>#DIV/0!</v>
      </c>
      <c r="G35" s="98" t="e">
        <f>Atlantic_Scenario_Calculations!L41</f>
        <v>#DIV/0!</v>
      </c>
      <c r="H35" s="98" t="e">
        <f>Atlantic_Scenario_Calculations!M41</f>
        <v>#DIV/0!</v>
      </c>
      <c r="I35" s="98" t="e">
        <f>Atlantic_Scenario_Calculations!N41</f>
        <v>#DIV/0!</v>
      </c>
      <c r="J35" s="98" t="e">
        <f>Atlantic_Scenario_Calculations!S41</f>
        <v>#DIV/0!</v>
      </c>
      <c r="K35" s="98" t="e">
        <f>Atlantic_Scenario_Calculations!T41</f>
        <v>#DIV/0!</v>
      </c>
      <c r="L35" s="98" t="e">
        <f>Atlantic_Scenario_Calculations!U41</f>
        <v>#DIV/0!</v>
      </c>
      <c r="M35" s="98" t="e">
        <f>Atlantic_Scenario_Calculations!V41</f>
        <v>#DIV/0!</v>
      </c>
    </row>
    <row r="36" spans="2:13" ht="14.25" x14ac:dyDescent="0.2">
      <c r="B36" s="97" t="s">
        <v>34</v>
      </c>
      <c r="C36" s="97" t="s">
        <v>17</v>
      </c>
      <c r="D36" s="97">
        <v>4</v>
      </c>
      <c r="E36" s="97" t="str">
        <f t="shared" si="0"/>
        <v>Tralopyril</v>
      </c>
      <c r="F36" s="98" t="e">
        <f>Atlantic_Scenario_Calculations!K42</f>
        <v>#DIV/0!</v>
      </c>
      <c r="G36" s="98" t="e">
        <f>Atlantic_Scenario_Calculations!L42</f>
        <v>#DIV/0!</v>
      </c>
      <c r="H36" s="98" t="e">
        <f>Atlantic_Scenario_Calculations!M42</f>
        <v>#DIV/0!</v>
      </c>
      <c r="I36" s="98" t="e">
        <f>Atlantic_Scenario_Calculations!N42</f>
        <v>#DIV/0!</v>
      </c>
      <c r="J36" s="98" t="e">
        <f>Atlantic_Scenario_Calculations!S42</f>
        <v>#DIV/0!</v>
      </c>
      <c r="K36" s="98" t="e">
        <f>Atlantic_Scenario_Calculations!T42</f>
        <v>#DIV/0!</v>
      </c>
      <c r="L36" s="98" t="e">
        <f>Atlantic_Scenario_Calculations!U42</f>
        <v>#DIV/0!</v>
      </c>
      <c r="M36" s="98" t="e">
        <f>Atlantic_Scenario_Calculations!V42</f>
        <v>#DIV/0!</v>
      </c>
    </row>
    <row r="37" spans="2:13" ht="14.25" x14ac:dyDescent="0.2">
      <c r="B37" s="97" t="s">
        <v>35</v>
      </c>
      <c r="C37" s="97" t="s">
        <v>17</v>
      </c>
      <c r="D37" s="97">
        <v>5</v>
      </c>
      <c r="E37" s="97" t="str">
        <f t="shared" si="0"/>
        <v>Tralopyril</v>
      </c>
      <c r="F37" s="98" t="e">
        <f>Atlantic_Scenario_Calculations!K43</f>
        <v>#DIV/0!</v>
      </c>
      <c r="G37" s="98" t="e">
        <f>Atlantic_Scenario_Calculations!L43</f>
        <v>#DIV/0!</v>
      </c>
      <c r="H37" s="98" t="e">
        <f>Atlantic_Scenario_Calculations!M43</f>
        <v>#DIV/0!</v>
      </c>
      <c r="I37" s="98" t="e">
        <f>Atlantic_Scenario_Calculations!N43</f>
        <v>#DIV/0!</v>
      </c>
      <c r="J37" s="98" t="e">
        <f>Atlantic_Scenario_Calculations!S43</f>
        <v>#DIV/0!</v>
      </c>
      <c r="K37" s="98" t="e">
        <f>Atlantic_Scenario_Calculations!T43</f>
        <v>#DIV/0!</v>
      </c>
      <c r="L37" s="98" t="e">
        <f>Atlantic_Scenario_Calculations!U43</f>
        <v>#DIV/0!</v>
      </c>
      <c r="M37" s="98" t="e">
        <f>Atlantic_Scenario_Calculations!V43</f>
        <v>#DIV/0!</v>
      </c>
    </row>
    <row r="38" spans="2:13" ht="14.25" x14ac:dyDescent="0.2">
      <c r="B38" s="97" t="s">
        <v>36</v>
      </c>
      <c r="C38" s="97" t="s">
        <v>17</v>
      </c>
      <c r="D38" s="97">
        <v>6</v>
      </c>
      <c r="E38" s="97" t="str">
        <f t="shared" si="0"/>
        <v>Tralopyril</v>
      </c>
      <c r="F38" s="98" t="e">
        <f>Atlantic_Scenario_Calculations!K44</f>
        <v>#DIV/0!</v>
      </c>
      <c r="G38" s="98" t="e">
        <f>Atlantic_Scenario_Calculations!L44</f>
        <v>#DIV/0!</v>
      </c>
      <c r="H38" s="98" t="e">
        <f>Atlantic_Scenario_Calculations!M44</f>
        <v>#DIV/0!</v>
      </c>
      <c r="I38" s="98" t="e">
        <f>Atlantic_Scenario_Calculations!N44</f>
        <v>#DIV/0!</v>
      </c>
      <c r="J38" s="98" t="e">
        <f>Atlantic_Scenario_Calculations!S44</f>
        <v>#DIV/0!</v>
      </c>
      <c r="K38" s="98" t="e">
        <f>Atlantic_Scenario_Calculations!T44</f>
        <v>#DIV/0!</v>
      </c>
      <c r="L38" s="98" t="e">
        <f>Atlantic_Scenario_Calculations!U44</f>
        <v>#DIV/0!</v>
      </c>
      <c r="M38" s="98" t="e">
        <f>Atlantic_Scenario_Calculations!V44</f>
        <v>#DIV/0!</v>
      </c>
    </row>
    <row r="39" spans="2:13" ht="14.25" x14ac:dyDescent="0.2">
      <c r="B39" s="97" t="s">
        <v>37</v>
      </c>
      <c r="C39" s="97" t="s">
        <v>17</v>
      </c>
      <c r="D39" s="97">
        <v>7</v>
      </c>
      <c r="E39" s="97" t="str">
        <f t="shared" si="0"/>
        <v>Tralopyril</v>
      </c>
      <c r="F39" s="98" t="e">
        <f>Atlantic_Scenario_Calculations!K45</f>
        <v>#DIV/0!</v>
      </c>
      <c r="G39" s="98" t="e">
        <f>Atlantic_Scenario_Calculations!L45</f>
        <v>#DIV/0!</v>
      </c>
      <c r="H39" s="98" t="e">
        <f>Atlantic_Scenario_Calculations!M45</f>
        <v>#DIV/0!</v>
      </c>
      <c r="I39" s="98" t="e">
        <f>Atlantic_Scenario_Calculations!N45</f>
        <v>#DIV/0!</v>
      </c>
      <c r="J39" s="98" t="e">
        <f>Atlantic_Scenario_Calculations!S45</f>
        <v>#DIV/0!</v>
      </c>
      <c r="K39" s="98" t="e">
        <f>Atlantic_Scenario_Calculations!T45</f>
        <v>#DIV/0!</v>
      </c>
      <c r="L39" s="98" t="e">
        <f>Atlantic_Scenario_Calculations!U45</f>
        <v>#DIV/0!</v>
      </c>
      <c r="M39" s="98" t="e">
        <f>Atlantic_Scenario_Calculations!V45</f>
        <v>#DIV/0!</v>
      </c>
    </row>
    <row r="40" spans="2:13" ht="14.25" x14ac:dyDescent="0.2">
      <c r="B40" s="97" t="s">
        <v>38</v>
      </c>
      <c r="C40" s="97" t="s">
        <v>17</v>
      </c>
      <c r="D40" s="97">
        <v>8</v>
      </c>
      <c r="E40" s="97" t="str">
        <f t="shared" si="0"/>
        <v>Tralopyril</v>
      </c>
      <c r="F40" s="98" t="e">
        <f>Atlantic_Scenario_Calculations!K46</f>
        <v>#DIV/0!</v>
      </c>
      <c r="G40" s="98" t="e">
        <f>Atlantic_Scenario_Calculations!L46</f>
        <v>#DIV/0!</v>
      </c>
      <c r="H40" s="98" t="e">
        <f>Atlantic_Scenario_Calculations!M46</f>
        <v>#DIV/0!</v>
      </c>
      <c r="I40" s="98" t="e">
        <f>Atlantic_Scenario_Calculations!N46</f>
        <v>#DIV/0!</v>
      </c>
      <c r="J40" s="98" t="e">
        <f>Atlantic_Scenario_Calculations!S46</f>
        <v>#DIV/0!</v>
      </c>
      <c r="K40" s="98" t="e">
        <f>Atlantic_Scenario_Calculations!T46</f>
        <v>#DIV/0!</v>
      </c>
      <c r="L40" s="98" t="e">
        <f>Atlantic_Scenario_Calculations!U46</f>
        <v>#DIV/0!</v>
      </c>
      <c r="M40" s="98" t="e">
        <f>Atlantic_Scenario_Calculations!V46</f>
        <v>#DIV/0!</v>
      </c>
    </row>
    <row r="41" spans="2:13" ht="14.25" x14ac:dyDescent="0.2">
      <c r="B41" s="97" t="s">
        <v>39</v>
      </c>
      <c r="C41" s="97" t="s">
        <v>18</v>
      </c>
      <c r="D41" s="97">
        <v>5</v>
      </c>
      <c r="E41" s="97" t="str">
        <f t="shared" si="0"/>
        <v>Tralopyril</v>
      </c>
      <c r="F41" s="98" t="e">
        <f>Atlantic_Scenario_Calculations!K47</f>
        <v>#DIV/0!</v>
      </c>
      <c r="G41" s="98" t="e">
        <f>Atlantic_Scenario_Calculations!L47</f>
        <v>#DIV/0!</v>
      </c>
      <c r="H41" s="98" t="e">
        <f>Atlantic_Scenario_Calculations!M47</f>
        <v>#DIV/0!</v>
      </c>
      <c r="I41" s="98" t="e">
        <f>Atlantic_Scenario_Calculations!N47</f>
        <v>#DIV/0!</v>
      </c>
      <c r="J41" s="98" t="e">
        <f>Atlantic_Scenario_Calculations!S47</f>
        <v>#DIV/0!</v>
      </c>
      <c r="K41" s="98" t="e">
        <f>Atlantic_Scenario_Calculations!T47</f>
        <v>#DIV/0!</v>
      </c>
      <c r="L41" s="98" t="e">
        <f>Atlantic_Scenario_Calculations!U47</f>
        <v>#DIV/0!</v>
      </c>
      <c r="M41" s="98" t="e">
        <f>Atlantic_Scenario_Calculations!V47</f>
        <v>#DIV/0!</v>
      </c>
    </row>
    <row r="42" spans="2:13" ht="14.25" x14ac:dyDescent="0.2">
      <c r="B42" s="97" t="s">
        <v>40</v>
      </c>
      <c r="C42" s="97" t="s">
        <v>18</v>
      </c>
      <c r="D42" s="97">
        <v>8</v>
      </c>
      <c r="E42" s="97" t="str">
        <f t="shared" si="0"/>
        <v>Tralopyril</v>
      </c>
      <c r="F42" s="98" t="e">
        <f>Atlantic_Scenario_Calculations!K48</f>
        <v>#DIV/0!</v>
      </c>
      <c r="G42" s="98" t="e">
        <f>Atlantic_Scenario_Calculations!L48</f>
        <v>#DIV/0!</v>
      </c>
      <c r="H42" s="98" t="e">
        <f>Atlantic_Scenario_Calculations!M48</f>
        <v>#DIV/0!</v>
      </c>
      <c r="I42" s="98" t="e">
        <f>Atlantic_Scenario_Calculations!N48</f>
        <v>#DIV/0!</v>
      </c>
      <c r="J42" s="98" t="e">
        <f>Atlantic_Scenario_Calculations!S48</f>
        <v>#DIV/0!</v>
      </c>
      <c r="K42" s="98" t="e">
        <f>Atlantic_Scenario_Calculations!T48</f>
        <v>#DIV/0!</v>
      </c>
      <c r="L42" s="98" t="e">
        <f>Atlantic_Scenario_Calculations!U48</f>
        <v>#DIV/0!</v>
      </c>
      <c r="M42" s="98" t="e">
        <f>Atlantic_Scenario_Calculations!V48</f>
        <v>#DIV/0!</v>
      </c>
    </row>
    <row r="43" spans="2:13" ht="14.25" x14ac:dyDescent="0.2">
      <c r="B43" s="97" t="s">
        <v>41</v>
      </c>
      <c r="C43" s="97" t="s">
        <v>15</v>
      </c>
      <c r="D43" s="97">
        <v>4</v>
      </c>
      <c r="E43" s="97" t="str">
        <f t="shared" si="0"/>
        <v>Tralopyril</v>
      </c>
      <c r="F43" s="98" t="e">
        <f>Atlantic_Scenario_Calculations!K49</f>
        <v>#DIV/0!</v>
      </c>
      <c r="G43" s="98" t="e">
        <f>Atlantic_Scenario_Calculations!L49</f>
        <v>#DIV/0!</v>
      </c>
      <c r="H43" s="98" t="e">
        <f>Atlantic_Scenario_Calculations!M49</f>
        <v>#DIV/0!</v>
      </c>
      <c r="I43" s="98" t="e">
        <f>Atlantic_Scenario_Calculations!N49</f>
        <v>#DIV/0!</v>
      </c>
      <c r="J43" s="98" t="e">
        <f>Atlantic_Scenario_Calculations!S49</f>
        <v>#DIV/0!</v>
      </c>
      <c r="K43" s="98" t="e">
        <f>Atlantic_Scenario_Calculations!T49</f>
        <v>#DIV/0!</v>
      </c>
      <c r="L43" s="98" t="e">
        <f>Atlantic_Scenario_Calculations!U49</f>
        <v>#DIV/0!</v>
      </c>
      <c r="M43" s="98" t="e">
        <f>Atlantic_Scenario_Calculations!V49</f>
        <v>#DIV/0!</v>
      </c>
    </row>
    <row r="44" spans="2:13" ht="14.25" x14ac:dyDescent="0.2">
      <c r="B44" s="97" t="s">
        <v>42</v>
      </c>
      <c r="C44" s="97" t="s">
        <v>15</v>
      </c>
      <c r="D44" s="97">
        <v>5</v>
      </c>
      <c r="E44" s="97" t="str">
        <f t="shared" si="0"/>
        <v>Tralopyril</v>
      </c>
      <c r="F44" s="98" t="e">
        <f>Atlantic_Scenario_Calculations!K50</f>
        <v>#DIV/0!</v>
      </c>
      <c r="G44" s="98" t="e">
        <f>Atlantic_Scenario_Calculations!L50</f>
        <v>#DIV/0!</v>
      </c>
      <c r="H44" s="98" t="e">
        <f>Atlantic_Scenario_Calculations!M50</f>
        <v>#DIV/0!</v>
      </c>
      <c r="I44" s="98" t="e">
        <f>Atlantic_Scenario_Calculations!N50</f>
        <v>#DIV/0!</v>
      </c>
      <c r="J44" s="98" t="e">
        <f>Atlantic_Scenario_Calculations!S50</f>
        <v>#DIV/0!</v>
      </c>
      <c r="K44" s="98" t="e">
        <f>Atlantic_Scenario_Calculations!T50</f>
        <v>#DIV/0!</v>
      </c>
      <c r="L44" s="98" t="e">
        <f>Atlantic_Scenario_Calculations!U50</f>
        <v>#DIV/0!</v>
      </c>
      <c r="M44" s="98" t="e">
        <f>Atlantic_Scenario_Calculations!V50</f>
        <v>#DIV/0!</v>
      </c>
    </row>
    <row r="45" spans="2:13" ht="14.25" x14ac:dyDescent="0.2">
      <c r="B45" s="97" t="s">
        <v>43</v>
      </c>
      <c r="C45" s="97" t="s">
        <v>15</v>
      </c>
      <c r="D45" s="97">
        <v>6</v>
      </c>
      <c r="E45" s="97" t="str">
        <f t="shared" si="0"/>
        <v>Tralopyril</v>
      </c>
      <c r="F45" s="98" t="e">
        <f>Atlantic_Scenario_Calculations!K51</f>
        <v>#DIV/0!</v>
      </c>
      <c r="G45" s="98" t="e">
        <f>Atlantic_Scenario_Calculations!L51</f>
        <v>#DIV/0!</v>
      </c>
      <c r="H45" s="98" t="e">
        <f>Atlantic_Scenario_Calculations!M51</f>
        <v>#DIV/0!</v>
      </c>
      <c r="I45" s="98" t="e">
        <f>Atlantic_Scenario_Calculations!N51</f>
        <v>#DIV/0!</v>
      </c>
      <c r="J45" s="98" t="e">
        <f>Atlantic_Scenario_Calculations!S51</f>
        <v>#DIV/0!</v>
      </c>
      <c r="K45" s="98" t="e">
        <f>Atlantic_Scenario_Calculations!T51</f>
        <v>#DIV/0!</v>
      </c>
      <c r="L45" s="98" t="e">
        <f>Atlantic_Scenario_Calculations!U51</f>
        <v>#DIV/0!</v>
      </c>
      <c r="M45" s="98" t="e">
        <f>Atlantic_Scenario_Calculations!V51</f>
        <v>#DIV/0!</v>
      </c>
    </row>
    <row r="46" spans="2:13" ht="14.25" x14ac:dyDescent="0.2">
      <c r="B46" s="97" t="s">
        <v>44</v>
      </c>
      <c r="C46" s="97" t="s">
        <v>15</v>
      </c>
      <c r="D46" s="97">
        <v>7</v>
      </c>
      <c r="E46" s="97" t="str">
        <f t="shared" si="0"/>
        <v>Tralopyril</v>
      </c>
      <c r="F46" s="98" t="e">
        <f>Atlantic_Scenario_Calculations!K52</f>
        <v>#DIV/0!</v>
      </c>
      <c r="G46" s="98" t="e">
        <f>Atlantic_Scenario_Calculations!L52</f>
        <v>#DIV/0!</v>
      </c>
      <c r="H46" s="98" t="e">
        <f>Atlantic_Scenario_Calculations!M52</f>
        <v>#DIV/0!</v>
      </c>
      <c r="I46" s="98" t="e">
        <f>Atlantic_Scenario_Calculations!N52</f>
        <v>#DIV/0!</v>
      </c>
      <c r="J46" s="98" t="e">
        <f>Atlantic_Scenario_Calculations!S52</f>
        <v>#DIV/0!</v>
      </c>
      <c r="K46" s="98" t="e">
        <f>Atlantic_Scenario_Calculations!T52</f>
        <v>#DIV/0!</v>
      </c>
      <c r="L46" s="98" t="e">
        <f>Atlantic_Scenario_Calculations!U52</f>
        <v>#DIV/0!</v>
      </c>
      <c r="M46" s="98" t="e">
        <f>Atlantic_Scenario_Calculations!V52</f>
        <v>#DIV/0!</v>
      </c>
    </row>
    <row r="47" spans="2:13" ht="14.25" x14ac:dyDescent="0.2">
      <c r="B47" s="97" t="s">
        <v>45</v>
      </c>
      <c r="C47" s="97" t="s">
        <v>15</v>
      </c>
      <c r="D47" s="97">
        <v>8</v>
      </c>
      <c r="E47" s="97" t="str">
        <f t="shared" si="0"/>
        <v>Tralopyril</v>
      </c>
      <c r="F47" s="98" t="e">
        <f>Atlantic_Scenario_Calculations!K53</f>
        <v>#DIV/0!</v>
      </c>
      <c r="G47" s="98" t="e">
        <f>Atlantic_Scenario_Calculations!L53</f>
        <v>#DIV/0!</v>
      </c>
      <c r="H47" s="98" t="e">
        <f>Atlantic_Scenario_Calculations!M53</f>
        <v>#DIV/0!</v>
      </c>
      <c r="I47" s="98" t="e">
        <f>Atlantic_Scenario_Calculations!N53</f>
        <v>#DIV/0!</v>
      </c>
      <c r="J47" s="98" t="e">
        <f>Atlantic_Scenario_Calculations!S53</f>
        <v>#DIV/0!</v>
      </c>
      <c r="K47" s="98" t="e">
        <f>Atlantic_Scenario_Calculations!T53</f>
        <v>#DIV/0!</v>
      </c>
      <c r="L47" s="98" t="e">
        <f>Atlantic_Scenario_Calculations!U53</f>
        <v>#DIV/0!</v>
      </c>
      <c r="M47" s="98" t="e">
        <f>Atlantic_Scenario_Calculations!V53</f>
        <v>#DIV/0!</v>
      </c>
    </row>
    <row r="48" spans="2:13" ht="14.25" x14ac:dyDescent="0.2">
      <c r="B48" s="97" t="s">
        <v>46</v>
      </c>
      <c r="C48" s="97" t="s">
        <v>15</v>
      </c>
      <c r="D48" s="97">
        <v>9</v>
      </c>
      <c r="E48" s="97" t="str">
        <f t="shared" si="0"/>
        <v>Tralopyril</v>
      </c>
      <c r="F48" s="98" t="e">
        <f>Atlantic_Scenario_Calculations!K54</f>
        <v>#DIV/0!</v>
      </c>
      <c r="G48" s="98" t="e">
        <f>Atlantic_Scenario_Calculations!L54</f>
        <v>#DIV/0!</v>
      </c>
      <c r="H48" s="98" t="e">
        <f>Atlantic_Scenario_Calculations!M54</f>
        <v>#DIV/0!</v>
      </c>
      <c r="I48" s="98" t="e">
        <f>Atlantic_Scenario_Calculations!N54</f>
        <v>#DIV/0!</v>
      </c>
      <c r="J48" s="98" t="e">
        <f>Atlantic_Scenario_Calculations!S54</f>
        <v>#DIV/0!</v>
      </c>
      <c r="K48" s="98" t="e">
        <f>Atlantic_Scenario_Calculations!T54</f>
        <v>#DIV/0!</v>
      </c>
      <c r="L48" s="98" t="e">
        <f>Atlantic_Scenario_Calculations!U54</f>
        <v>#DIV/0!</v>
      </c>
      <c r="M48" s="98" t="e">
        <f>Atlantic_Scenario_Calculations!V54</f>
        <v>#DIV/0!</v>
      </c>
    </row>
    <row r="49" spans="2:13" ht="14.25" x14ac:dyDescent="0.2">
      <c r="B49" s="97" t="s">
        <v>47</v>
      </c>
      <c r="C49" s="97" t="s">
        <v>19</v>
      </c>
      <c r="D49" s="97">
        <v>10</v>
      </c>
      <c r="E49" s="97" t="str">
        <f t="shared" si="0"/>
        <v>Tralopyril</v>
      </c>
      <c r="F49" s="98" t="e">
        <f>Atlantic_Scenario_Calculations!K55</f>
        <v>#DIV/0!</v>
      </c>
      <c r="G49" s="98" t="e">
        <f>Atlantic_Scenario_Calculations!L55</f>
        <v>#DIV/0!</v>
      </c>
      <c r="H49" s="98" t="e">
        <f>Atlantic_Scenario_Calculations!M55</f>
        <v>#DIV/0!</v>
      </c>
      <c r="I49" s="98" t="e">
        <f>Atlantic_Scenario_Calculations!N55</f>
        <v>#DIV/0!</v>
      </c>
      <c r="J49" s="98" t="e">
        <f>Atlantic_Scenario_Calculations!S55</f>
        <v>#DIV/0!</v>
      </c>
      <c r="K49" s="98" t="e">
        <f>Atlantic_Scenario_Calculations!T55</f>
        <v>#DIV/0!</v>
      </c>
      <c r="L49" s="98" t="e">
        <f>Atlantic_Scenario_Calculations!U55</f>
        <v>#DIV/0!</v>
      </c>
      <c r="M49" s="98" t="e">
        <f>Atlantic_Scenario_Calculations!V55</f>
        <v>#DIV/0!</v>
      </c>
    </row>
    <row r="50" spans="2:13" ht="14.25" x14ac:dyDescent="0.2">
      <c r="B50" s="97" t="s">
        <v>48</v>
      </c>
      <c r="C50" s="97" t="s">
        <v>19</v>
      </c>
      <c r="D50" s="97">
        <v>4</v>
      </c>
      <c r="E50" s="97" t="str">
        <f t="shared" si="0"/>
        <v>Tralopyril</v>
      </c>
      <c r="F50" s="98" t="e">
        <f>Atlantic_Scenario_Calculations!K56</f>
        <v>#DIV/0!</v>
      </c>
      <c r="G50" s="98" t="e">
        <f>Atlantic_Scenario_Calculations!L56</f>
        <v>#DIV/0!</v>
      </c>
      <c r="H50" s="98" t="e">
        <f>Atlantic_Scenario_Calculations!M56</f>
        <v>#DIV/0!</v>
      </c>
      <c r="I50" s="98" t="e">
        <f>Atlantic_Scenario_Calculations!N56</f>
        <v>#DIV/0!</v>
      </c>
      <c r="J50" s="98" t="e">
        <f>Atlantic_Scenario_Calculations!S56</f>
        <v>#DIV/0!</v>
      </c>
      <c r="K50" s="98" t="e">
        <f>Atlantic_Scenario_Calculations!T56</f>
        <v>#DIV/0!</v>
      </c>
      <c r="L50" s="98" t="e">
        <f>Atlantic_Scenario_Calculations!U56</f>
        <v>#DIV/0!</v>
      </c>
      <c r="M50" s="98" t="e">
        <f>Atlantic_Scenario_Calculations!V56</f>
        <v>#DIV/0!</v>
      </c>
    </row>
    <row r="51" spans="2:13" ht="14.25" x14ac:dyDescent="0.2">
      <c r="B51" s="97" t="s">
        <v>49</v>
      </c>
      <c r="C51" s="97" t="s">
        <v>19</v>
      </c>
      <c r="D51" s="97">
        <v>5</v>
      </c>
      <c r="E51" s="97" t="str">
        <f t="shared" si="0"/>
        <v>Tralopyril</v>
      </c>
      <c r="F51" s="98" t="e">
        <f>Atlantic_Scenario_Calculations!K57</f>
        <v>#DIV/0!</v>
      </c>
      <c r="G51" s="98" t="e">
        <f>Atlantic_Scenario_Calculations!L57</f>
        <v>#DIV/0!</v>
      </c>
      <c r="H51" s="98" t="e">
        <f>Atlantic_Scenario_Calculations!M57</f>
        <v>#DIV/0!</v>
      </c>
      <c r="I51" s="98" t="e">
        <f>Atlantic_Scenario_Calculations!N57</f>
        <v>#DIV/0!</v>
      </c>
      <c r="J51" s="98" t="e">
        <f>Atlantic_Scenario_Calculations!S57</f>
        <v>#DIV/0!</v>
      </c>
      <c r="K51" s="98" t="e">
        <f>Atlantic_Scenario_Calculations!T57</f>
        <v>#DIV/0!</v>
      </c>
      <c r="L51" s="98" t="e">
        <f>Atlantic_Scenario_Calculations!U57</f>
        <v>#DIV/0!</v>
      </c>
      <c r="M51" s="98" t="e">
        <f>Atlantic_Scenario_Calculations!V57</f>
        <v>#DIV/0!</v>
      </c>
    </row>
    <row r="52" spans="2:13" ht="14.25" x14ac:dyDescent="0.2">
      <c r="B52" s="97" t="s">
        <v>50</v>
      </c>
      <c r="C52" s="97" t="s">
        <v>19</v>
      </c>
      <c r="D52" s="97">
        <v>8</v>
      </c>
      <c r="E52" s="97" t="str">
        <f t="shared" si="0"/>
        <v>Tralopyril</v>
      </c>
      <c r="F52" s="98" t="e">
        <f>Atlantic_Scenario_Calculations!K58</f>
        <v>#DIV/0!</v>
      </c>
      <c r="G52" s="98" t="e">
        <f>Atlantic_Scenario_Calculations!L58</f>
        <v>#DIV/0!</v>
      </c>
      <c r="H52" s="98" t="e">
        <f>Atlantic_Scenario_Calculations!M58</f>
        <v>#DIV/0!</v>
      </c>
      <c r="I52" s="98" t="e">
        <f>Atlantic_Scenario_Calculations!N58</f>
        <v>#DIV/0!</v>
      </c>
      <c r="J52" s="98" t="e">
        <f>Atlantic_Scenario_Calculations!S58</f>
        <v>#DIV/0!</v>
      </c>
      <c r="K52" s="98" t="e">
        <f>Atlantic_Scenario_Calculations!T58</f>
        <v>#DIV/0!</v>
      </c>
      <c r="L52" s="98" t="e">
        <f>Atlantic_Scenario_Calculations!U58</f>
        <v>#DIV/0!</v>
      </c>
      <c r="M52" s="98" t="e">
        <f>Atlantic_Scenario_Calculations!V58</f>
        <v>#DIV/0!</v>
      </c>
    </row>
    <row r="53" spans="2:13" ht="14.25" x14ac:dyDescent="0.2">
      <c r="B53" s="97" t="s">
        <v>51</v>
      </c>
      <c r="C53" s="97" t="s">
        <v>18</v>
      </c>
      <c r="D53" s="97">
        <v>4</v>
      </c>
      <c r="E53" s="97" t="str">
        <f t="shared" si="0"/>
        <v>Tralopyril</v>
      </c>
      <c r="F53" s="98" t="e">
        <f>Atlantic_Scenario_Calculations!K59</f>
        <v>#DIV/0!</v>
      </c>
      <c r="G53" s="98" t="e">
        <f>Atlantic_Scenario_Calculations!L59</f>
        <v>#DIV/0!</v>
      </c>
      <c r="H53" s="98" t="e">
        <f>Atlantic_Scenario_Calculations!M59</f>
        <v>#DIV/0!</v>
      </c>
      <c r="I53" s="98" t="e">
        <f>Atlantic_Scenario_Calculations!N59</f>
        <v>#DIV/0!</v>
      </c>
      <c r="J53" s="98" t="e">
        <f>Atlantic_Scenario_Calculations!S59</f>
        <v>#DIV/0!</v>
      </c>
      <c r="K53" s="98" t="e">
        <f>Atlantic_Scenario_Calculations!T59</f>
        <v>#DIV/0!</v>
      </c>
      <c r="L53" s="98" t="e">
        <f>Atlantic_Scenario_Calculations!U59</f>
        <v>#DIV/0!</v>
      </c>
      <c r="M53" s="98" t="e">
        <f>Atlantic_Scenario_Calculations!V59</f>
        <v>#DIV/0!</v>
      </c>
    </row>
    <row r="54" spans="2:13" ht="14.25" x14ac:dyDescent="0.2">
      <c r="B54" s="97" t="s">
        <v>52</v>
      </c>
      <c r="C54" s="97" t="s">
        <v>19</v>
      </c>
      <c r="D54" s="97">
        <v>3</v>
      </c>
      <c r="E54" s="97" t="str">
        <f t="shared" si="0"/>
        <v>Tralopyril</v>
      </c>
      <c r="F54" s="98" t="e">
        <f>Atlantic_Scenario_Calculations!K60</f>
        <v>#DIV/0!</v>
      </c>
      <c r="G54" s="98" t="e">
        <f>Atlantic_Scenario_Calculations!L60</f>
        <v>#DIV/0!</v>
      </c>
      <c r="H54" s="98" t="e">
        <f>Atlantic_Scenario_Calculations!M60</f>
        <v>#DIV/0!</v>
      </c>
      <c r="I54" s="98" t="e">
        <f>Atlantic_Scenario_Calculations!N60</f>
        <v>#DIV/0!</v>
      </c>
      <c r="J54" s="98" t="e">
        <f>Atlantic_Scenario_Calculations!S60</f>
        <v>#DIV/0!</v>
      </c>
      <c r="K54" s="98" t="e">
        <f>Atlantic_Scenario_Calculations!T60</f>
        <v>#DIV/0!</v>
      </c>
      <c r="L54" s="98" t="e">
        <f>Atlantic_Scenario_Calculations!U60</f>
        <v>#DIV/0!</v>
      </c>
      <c r="M54" s="98" t="e">
        <f>Atlantic_Scenario_Calculations!V60</f>
        <v>#DIV/0!</v>
      </c>
    </row>
    <row r="55" spans="2:13" ht="14.25" x14ac:dyDescent="0.2">
      <c r="B55" s="97" t="s">
        <v>53</v>
      </c>
      <c r="C55" s="97" t="s">
        <v>19</v>
      </c>
      <c r="D55" s="97">
        <v>6</v>
      </c>
      <c r="E55" s="97" t="str">
        <f t="shared" si="0"/>
        <v>Tralopyril</v>
      </c>
      <c r="F55" s="98" t="e">
        <f>Atlantic_Scenario_Calculations!K61</f>
        <v>#DIV/0!</v>
      </c>
      <c r="G55" s="98" t="e">
        <f>Atlantic_Scenario_Calculations!L61</f>
        <v>#DIV/0!</v>
      </c>
      <c r="H55" s="98" t="e">
        <f>Atlantic_Scenario_Calculations!M61</f>
        <v>#DIV/0!</v>
      </c>
      <c r="I55" s="98" t="e">
        <f>Atlantic_Scenario_Calculations!N61</f>
        <v>#DIV/0!</v>
      </c>
      <c r="J55" s="98" t="e">
        <f>Atlantic_Scenario_Calculations!S61</f>
        <v>#DIV/0!</v>
      </c>
      <c r="K55" s="98" t="e">
        <f>Atlantic_Scenario_Calculations!T61</f>
        <v>#DIV/0!</v>
      </c>
      <c r="L55" s="98" t="e">
        <f>Atlantic_Scenario_Calculations!U61</f>
        <v>#DIV/0!</v>
      </c>
      <c r="M55" s="98" t="e">
        <f>Atlantic_Scenario_Calculations!V61</f>
        <v>#DIV/0!</v>
      </c>
    </row>
    <row r="56" spans="2:13" ht="14.25" x14ac:dyDescent="0.2">
      <c r="B56" s="97" t="s">
        <v>54</v>
      </c>
      <c r="C56" s="97" t="s">
        <v>19</v>
      </c>
      <c r="D56" s="97">
        <v>1</v>
      </c>
      <c r="E56" s="97" t="str">
        <f t="shared" si="0"/>
        <v>Tralopyril</v>
      </c>
      <c r="F56" s="98" t="e">
        <f>Atlantic_Scenario_Calculations!K62</f>
        <v>#DIV/0!</v>
      </c>
      <c r="G56" s="98" t="e">
        <f>Atlantic_Scenario_Calculations!L62</f>
        <v>#DIV/0!</v>
      </c>
      <c r="H56" s="98" t="e">
        <f>Atlantic_Scenario_Calculations!M62</f>
        <v>#DIV/0!</v>
      </c>
      <c r="I56" s="98" t="e">
        <f>Atlantic_Scenario_Calculations!N62</f>
        <v>#DIV/0!</v>
      </c>
      <c r="J56" s="98" t="e">
        <f>Atlantic_Scenario_Calculations!S62</f>
        <v>#DIV/0!</v>
      </c>
      <c r="K56" s="98" t="e">
        <f>Atlantic_Scenario_Calculations!T62</f>
        <v>#DIV/0!</v>
      </c>
      <c r="L56" s="98" t="e">
        <f>Atlantic_Scenario_Calculations!U62</f>
        <v>#DIV/0!</v>
      </c>
      <c r="M56" s="98" t="e">
        <f>Atlantic_Scenario_Calculations!V62</f>
        <v>#DIV/0!</v>
      </c>
    </row>
    <row r="57" spans="2:13" ht="14.25" x14ac:dyDescent="0.2">
      <c r="B57" s="97" t="s">
        <v>55</v>
      </c>
      <c r="C57" s="97" t="s">
        <v>19</v>
      </c>
      <c r="D57" s="97">
        <v>9</v>
      </c>
      <c r="E57" s="97" t="str">
        <f t="shared" si="0"/>
        <v>Tralopyril</v>
      </c>
      <c r="F57" s="98" t="e">
        <f>Atlantic_Scenario_Calculations!K63</f>
        <v>#DIV/0!</v>
      </c>
      <c r="G57" s="98" t="e">
        <f>Atlantic_Scenario_Calculations!L63</f>
        <v>#DIV/0!</v>
      </c>
      <c r="H57" s="98" t="e">
        <f>Atlantic_Scenario_Calculations!M63</f>
        <v>#DIV/0!</v>
      </c>
      <c r="I57" s="98" t="e">
        <f>Atlantic_Scenario_Calculations!N63</f>
        <v>#DIV/0!</v>
      </c>
      <c r="J57" s="98" t="e">
        <f>Atlantic_Scenario_Calculations!S63</f>
        <v>#DIV/0!</v>
      </c>
      <c r="K57" s="98" t="e">
        <f>Atlantic_Scenario_Calculations!T63</f>
        <v>#DIV/0!</v>
      </c>
      <c r="L57" s="98" t="e">
        <f>Atlantic_Scenario_Calculations!U63</f>
        <v>#DIV/0!</v>
      </c>
      <c r="M57" s="98" t="e">
        <f>Atlantic_Scenario_Calculations!V63</f>
        <v>#DIV/0!</v>
      </c>
    </row>
    <row r="58" spans="2:13" ht="14.25" x14ac:dyDescent="0.2">
      <c r="B58" s="97" t="s">
        <v>56</v>
      </c>
      <c r="C58" s="97" t="s">
        <v>20</v>
      </c>
      <c r="D58" s="97">
        <v>1</v>
      </c>
      <c r="E58" s="97" t="str">
        <f t="shared" si="0"/>
        <v>Tralopyril</v>
      </c>
      <c r="F58" s="98" t="e">
        <f>Atlantic_Scenario_Calculations!K64</f>
        <v>#DIV/0!</v>
      </c>
      <c r="G58" s="98" t="e">
        <f>Atlantic_Scenario_Calculations!L64</f>
        <v>#DIV/0!</v>
      </c>
      <c r="H58" s="98" t="e">
        <f>Atlantic_Scenario_Calculations!M64</f>
        <v>#DIV/0!</v>
      </c>
      <c r="I58" s="98" t="e">
        <f>Atlantic_Scenario_Calculations!N64</f>
        <v>#DIV/0!</v>
      </c>
      <c r="J58" s="98" t="e">
        <f>Atlantic_Scenario_Calculations!S64</f>
        <v>#DIV/0!</v>
      </c>
      <c r="K58" s="98" t="e">
        <f>Atlantic_Scenario_Calculations!T64</f>
        <v>#DIV/0!</v>
      </c>
      <c r="L58" s="98" t="e">
        <f>Atlantic_Scenario_Calculations!U64</f>
        <v>#DIV/0!</v>
      </c>
      <c r="M58" s="98" t="e">
        <f>Atlantic_Scenario_Calculations!V64</f>
        <v>#DIV/0!</v>
      </c>
    </row>
    <row r="59" spans="2:13" ht="14.25" x14ac:dyDescent="0.2">
      <c r="B59" s="97" t="s">
        <v>57</v>
      </c>
      <c r="C59" s="97" t="s">
        <v>20</v>
      </c>
      <c r="D59" s="97">
        <v>2</v>
      </c>
      <c r="E59" s="97" t="str">
        <f t="shared" si="0"/>
        <v>Tralopyril</v>
      </c>
      <c r="F59" s="98" t="e">
        <f>Atlantic_Scenario_Calculations!K65</f>
        <v>#DIV/0!</v>
      </c>
      <c r="G59" s="98" t="e">
        <f>Atlantic_Scenario_Calculations!L65</f>
        <v>#DIV/0!</v>
      </c>
      <c r="H59" s="98" t="e">
        <f>Atlantic_Scenario_Calculations!M65</f>
        <v>#DIV/0!</v>
      </c>
      <c r="I59" s="98" t="e">
        <f>Atlantic_Scenario_Calculations!N65</f>
        <v>#DIV/0!</v>
      </c>
      <c r="J59" s="98" t="e">
        <f>Atlantic_Scenario_Calculations!S65</f>
        <v>#DIV/0!</v>
      </c>
      <c r="K59" s="98" t="e">
        <f>Atlantic_Scenario_Calculations!T65</f>
        <v>#DIV/0!</v>
      </c>
      <c r="L59" s="98" t="e">
        <f>Atlantic_Scenario_Calculations!U65</f>
        <v>#DIV/0!</v>
      </c>
      <c r="M59" s="98" t="e">
        <f>Atlantic_Scenario_Calculations!V65</f>
        <v>#DIV/0!</v>
      </c>
    </row>
    <row r="60" spans="2:13" ht="14.25" x14ac:dyDescent="0.2">
      <c r="B60" s="97" t="s">
        <v>58</v>
      </c>
      <c r="C60" s="97" t="s">
        <v>20</v>
      </c>
      <c r="D60" s="97">
        <v>6</v>
      </c>
      <c r="E60" s="97" t="str">
        <f t="shared" si="0"/>
        <v>Tralopyril</v>
      </c>
      <c r="F60" s="98" t="e">
        <f>Atlantic_Scenario_Calculations!K66</f>
        <v>#DIV/0!</v>
      </c>
      <c r="G60" s="98" t="e">
        <f>Atlantic_Scenario_Calculations!L66</f>
        <v>#DIV/0!</v>
      </c>
      <c r="H60" s="98" t="e">
        <f>Atlantic_Scenario_Calculations!M66</f>
        <v>#DIV/0!</v>
      </c>
      <c r="I60" s="98" t="e">
        <f>Atlantic_Scenario_Calculations!N66</f>
        <v>#DIV/0!</v>
      </c>
      <c r="J60" s="98" t="e">
        <f>Atlantic_Scenario_Calculations!S66</f>
        <v>#DIV/0!</v>
      </c>
      <c r="K60" s="98" t="e">
        <f>Atlantic_Scenario_Calculations!T66</f>
        <v>#DIV/0!</v>
      </c>
      <c r="L60" s="98" t="e">
        <f>Atlantic_Scenario_Calculations!U66</f>
        <v>#DIV/0!</v>
      </c>
      <c r="M60" s="98" t="e">
        <f>Atlantic_Scenario_Calculations!V66</f>
        <v>#DIV/0!</v>
      </c>
    </row>
    <row r="61" spans="2:13" x14ac:dyDescent="0.2">
      <c r="B61" s="167" t="s">
        <v>269</v>
      </c>
      <c r="C61" s="167"/>
      <c r="D61" s="167"/>
      <c r="E61" s="167"/>
      <c r="F61" s="99" t="e">
        <f>Atlantic_Scenario_Calculations!K69</f>
        <v>#DIV/0!</v>
      </c>
      <c r="G61" s="99" t="e">
        <f>Atlantic_Scenario_Calculations!L69</f>
        <v>#DIV/0!</v>
      </c>
      <c r="H61" s="99" t="e">
        <f>Atlantic_Scenario_Calculations!M69</f>
        <v>#DIV/0!</v>
      </c>
      <c r="I61" s="99" t="e">
        <f>Atlantic_Scenario_Calculations!N69</f>
        <v>#DIV/0!</v>
      </c>
      <c r="J61" s="100" t="e">
        <f>Atlantic_Scenario_Calculations!S69</f>
        <v>#DIV/0!</v>
      </c>
      <c r="K61" s="100" t="e">
        <f>Atlantic_Scenario_Calculations!T69</f>
        <v>#DIV/0!</v>
      </c>
      <c r="L61" s="100" t="e">
        <f>Atlantic_Scenario_Calculations!U69</f>
        <v>#DIV/0!</v>
      </c>
      <c r="M61" s="100" t="e">
        <f>Atlantic_Scenario_Calculations!V69</f>
        <v>#DIV/0!</v>
      </c>
    </row>
    <row r="62" spans="2:13" x14ac:dyDescent="0.2">
      <c r="B62" s="167" t="s">
        <v>120</v>
      </c>
      <c r="C62" s="167"/>
      <c r="D62" s="167"/>
      <c r="E62" s="167"/>
      <c r="F62" s="99" t="e">
        <f>Atlantic_Scenario_Calculations!K67</f>
        <v>#DIV/0!</v>
      </c>
      <c r="G62" s="99" t="e">
        <f>Atlantic_Scenario_Calculations!L67</f>
        <v>#DIV/0!</v>
      </c>
      <c r="H62" s="99" t="e">
        <f>Atlantic_Scenario_Calculations!M67</f>
        <v>#DIV/0!</v>
      </c>
      <c r="I62" s="99" t="e">
        <f>Atlantic_Scenario_Calculations!N67</f>
        <v>#DIV/0!</v>
      </c>
      <c r="J62" s="100" t="e">
        <f>Atlantic_Scenario_Calculations!S67</f>
        <v>#DIV/0!</v>
      </c>
      <c r="K62" s="100" t="e">
        <f>Atlantic_Scenario_Calculations!T67</f>
        <v>#DIV/0!</v>
      </c>
      <c r="L62" s="100" t="e">
        <f>Atlantic_Scenario_Calculations!U67</f>
        <v>#DIV/0!</v>
      </c>
      <c r="M62" s="100" t="e">
        <f>Atlantic_Scenario_Calculations!V67</f>
        <v>#DIV/0!</v>
      </c>
    </row>
    <row r="63" spans="2:13" x14ac:dyDescent="0.2">
      <c r="B63" s="167" t="s">
        <v>121</v>
      </c>
      <c r="C63" s="167"/>
      <c r="D63" s="167"/>
      <c r="E63" s="167"/>
      <c r="F63" s="99" t="e">
        <f>Atlantic_Scenario_Calculations!K68</f>
        <v>#DIV/0!</v>
      </c>
      <c r="G63" s="99" t="e">
        <f>Atlantic_Scenario_Calculations!L68</f>
        <v>#DIV/0!</v>
      </c>
      <c r="H63" s="99" t="e">
        <f>Atlantic_Scenario_Calculations!M68</f>
        <v>#DIV/0!</v>
      </c>
      <c r="I63" s="99" t="e">
        <f>Atlantic_Scenario_Calculations!N68</f>
        <v>#DIV/0!</v>
      </c>
      <c r="J63" s="100" t="e">
        <f>Atlantic_Scenario_Calculations!S68</f>
        <v>#DIV/0!</v>
      </c>
      <c r="K63" s="100" t="e">
        <f>Atlantic_Scenario_Calculations!T68</f>
        <v>#DIV/0!</v>
      </c>
      <c r="L63" s="100" t="e">
        <f>Atlantic_Scenario_Calculations!U68</f>
        <v>#DIV/0!</v>
      </c>
      <c r="M63" s="100" t="e">
        <f>Atlantic_Scenario_Calculations!V68</f>
        <v>#DIV/0!</v>
      </c>
    </row>
    <row r="64" spans="2:13" x14ac:dyDescent="0.2">
      <c r="B64"/>
      <c r="C64"/>
      <c r="D64"/>
      <c r="E64"/>
      <c r="F64"/>
      <c r="G64"/>
      <c r="H64"/>
      <c r="I64"/>
      <c r="J64"/>
      <c r="K64"/>
      <c r="L64"/>
      <c r="M64"/>
    </row>
    <row r="65" spans="2:15" x14ac:dyDescent="0.2">
      <c r="B65" s="86"/>
      <c r="C65" s="86"/>
      <c r="D65" s="86"/>
      <c r="E65" s="87"/>
      <c r="F65" s="88"/>
      <c r="G65" s="88"/>
      <c r="H65" s="88"/>
      <c r="I65" s="88"/>
      <c r="J65" s="86"/>
      <c r="K65" s="86"/>
      <c r="L65" s="86"/>
      <c r="M65" s="86"/>
      <c r="N65" s="22"/>
      <c r="O65" s="22"/>
    </row>
    <row r="66" spans="2:15" x14ac:dyDescent="0.2">
      <c r="B66" s="86"/>
      <c r="C66" s="86"/>
      <c r="D66" s="86"/>
      <c r="E66" s="87"/>
      <c r="F66" s="88"/>
      <c r="G66" s="88"/>
      <c r="H66" s="88"/>
      <c r="I66" s="88"/>
      <c r="J66" s="86"/>
      <c r="K66" s="86"/>
      <c r="L66" s="86"/>
      <c r="M66" s="86"/>
      <c r="N66" s="22"/>
      <c r="O66" s="22"/>
    </row>
    <row r="67" spans="2:15" x14ac:dyDescent="0.2">
      <c r="B67" s="86"/>
      <c r="C67" s="86"/>
      <c r="D67" s="86"/>
      <c r="E67" s="87"/>
      <c r="F67" s="88"/>
      <c r="G67" s="88"/>
      <c r="H67" s="88"/>
      <c r="I67" s="88"/>
      <c r="J67" s="86"/>
      <c r="K67" s="86"/>
      <c r="L67" s="86"/>
      <c r="M67" s="86"/>
      <c r="N67" s="22"/>
      <c r="O67" s="22"/>
    </row>
    <row r="68" spans="2:15" x14ac:dyDescent="0.2">
      <c r="B68" s="86"/>
      <c r="C68" s="86"/>
      <c r="D68" s="86"/>
      <c r="E68" s="87"/>
      <c r="F68" s="88"/>
      <c r="G68" s="88"/>
      <c r="H68" s="88"/>
      <c r="I68" s="88"/>
      <c r="J68" s="86"/>
      <c r="K68" s="86"/>
      <c r="L68" s="86"/>
      <c r="M68" s="86"/>
      <c r="N68" s="22"/>
      <c r="O68" s="22"/>
    </row>
    <row r="69" spans="2:15" x14ac:dyDescent="0.2">
      <c r="B69" s="86"/>
      <c r="C69" s="86"/>
      <c r="D69" s="86"/>
      <c r="E69" s="87"/>
      <c r="F69" s="88"/>
      <c r="G69" s="88"/>
      <c r="H69" s="88"/>
      <c r="I69" s="88"/>
      <c r="J69" s="86"/>
      <c r="K69" s="86"/>
      <c r="L69" s="86"/>
      <c r="M69" s="86"/>
      <c r="N69" s="22"/>
      <c r="O69" s="22"/>
    </row>
    <row r="70" spans="2:15" x14ac:dyDescent="0.2">
      <c r="B70" s="86"/>
      <c r="C70" s="86"/>
      <c r="D70" s="86"/>
      <c r="E70" s="87"/>
      <c r="F70" s="88"/>
      <c r="G70" s="88"/>
      <c r="H70" s="88"/>
      <c r="I70" s="88"/>
      <c r="J70" s="86"/>
      <c r="K70" s="86"/>
      <c r="L70" s="86"/>
      <c r="M70" s="86"/>
      <c r="N70" s="22"/>
      <c r="O70" s="22"/>
    </row>
    <row r="71" spans="2:15" x14ac:dyDescent="0.2">
      <c r="B71" s="86"/>
      <c r="C71" s="86"/>
      <c r="D71" s="86"/>
      <c r="E71" s="87"/>
      <c r="F71" s="88"/>
      <c r="G71" s="88"/>
      <c r="H71" s="88"/>
      <c r="I71" s="88"/>
      <c r="J71" s="86"/>
      <c r="K71" s="86"/>
      <c r="L71" s="86"/>
      <c r="M71" s="86"/>
      <c r="N71" s="22"/>
      <c r="O71" s="22"/>
    </row>
    <row r="72" spans="2:15" x14ac:dyDescent="0.2">
      <c r="B72" s="86"/>
      <c r="C72" s="86"/>
      <c r="D72" s="86"/>
      <c r="E72" s="87"/>
      <c r="F72" s="88"/>
      <c r="G72" s="88"/>
      <c r="H72" s="88"/>
      <c r="I72" s="88"/>
      <c r="J72" s="86"/>
      <c r="K72" s="86"/>
      <c r="L72" s="86"/>
      <c r="M72" s="86"/>
      <c r="N72" s="22"/>
      <c r="O72" s="22"/>
    </row>
    <row r="73" spans="2:15" x14ac:dyDescent="0.2">
      <c r="B73" s="86"/>
      <c r="C73" s="86"/>
      <c r="D73" s="86"/>
      <c r="E73" s="87"/>
      <c r="F73" s="88"/>
      <c r="G73" s="88"/>
      <c r="H73" s="88"/>
      <c r="I73" s="88"/>
      <c r="J73" s="86"/>
      <c r="K73" s="86"/>
      <c r="L73" s="86"/>
      <c r="M73" s="86"/>
      <c r="N73" s="22"/>
      <c r="O73" s="22"/>
    </row>
    <row r="74" spans="2:15" x14ac:dyDescent="0.2">
      <c r="B74" s="86"/>
      <c r="C74" s="86"/>
      <c r="D74" s="86"/>
      <c r="E74" s="87"/>
      <c r="F74" s="88"/>
      <c r="G74" s="88"/>
      <c r="H74" s="88"/>
      <c r="I74" s="88"/>
      <c r="J74" s="86"/>
      <c r="K74" s="86"/>
      <c r="L74" s="86"/>
      <c r="M74" s="86"/>
      <c r="N74" s="22"/>
      <c r="O74" s="22"/>
    </row>
    <row r="75" spans="2:15" x14ac:dyDescent="0.2">
      <c r="B75" s="86"/>
      <c r="C75" s="86"/>
      <c r="D75" s="86"/>
      <c r="E75" s="87"/>
      <c r="F75" s="88"/>
      <c r="G75" s="88"/>
      <c r="H75" s="88"/>
      <c r="I75" s="88"/>
      <c r="J75" s="86"/>
      <c r="K75" s="86"/>
      <c r="L75" s="86"/>
      <c r="M75" s="86"/>
      <c r="N75" s="22"/>
      <c r="O75" s="22"/>
    </row>
    <row r="76" spans="2:15" x14ac:dyDescent="0.2">
      <c r="B76" s="86"/>
      <c r="C76" s="86"/>
      <c r="D76" s="86"/>
      <c r="E76" s="87"/>
      <c r="F76" s="88"/>
      <c r="G76" s="88"/>
      <c r="H76" s="88"/>
      <c r="I76" s="88"/>
      <c r="J76" s="86"/>
      <c r="K76" s="86"/>
      <c r="L76" s="86"/>
      <c r="M76" s="86"/>
      <c r="N76" s="22"/>
      <c r="O76" s="22"/>
    </row>
    <row r="77" spans="2:15" x14ac:dyDescent="0.2">
      <c r="B77" s="86"/>
      <c r="C77" s="86"/>
      <c r="D77" s="86"/>
      <c r="E77" s="87"/>
      <c r="F77" s="88"/>
      <c r="G77" s="88"/>
      <c r="H77" s="88"/>
      <c r="I77" s="88"/>
      <c r="J77" s="86"/>
      <c r="K77" s="86"/>
      <c r="L77" s="86"/>
      <c r="M77" s="86"/>
      <c r="N77" s="22"/>
      <c r="O77" s="22"/>
    </row>
    <row r="78" spans="2:15" x14ac:dyDescent="0.2">
      <c r="B78" s="86"/>
      <c r="C78" s="86"/>
      <c r="D78" s="86"/>
      <c r="E78" s="87"/>
      <c r="F78" s="88"/>
      <c r="G78" s="88"/>
      <c r="H78" s="88"/>
      <c r="I78" s="88"/>
      <c r="J78" s="86"/>
      <c r="K78" s="86"/>
      <c r="L78" s="86"/>
      <c r="M78" s="86"/>
      <c r="N78" s="22"/>
      <c r="O78" s="22"/>
    </row>
    <row r="79" spans="2:15" x14ac:dyDescent="0.2">
      <c r="B79" s="86"/>
      <c r="C79" s="86"/>
      <c r="D79" s="86"/>
      <c r="E79" s="87"/>
      <c r="F79" s="88"/>
      <c r="G79" s="88"/>
      <c r="H79" s="88"/>
      <c r="I79" s="88"/>
      <c r="J79" s="86"/>
      <c r="K79" s="86"/>
      <c r="L79" s="86"/>
      <c r="M79" s="86"/>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6" t="s">
        <v>306</v>
      </c>
      <c r="C2" s="166"/>
      <c r="D2" s="166"/>
      <c r="E2" s="166"/>
      <c r="F2" s="166"/>
      <c r="G2" s="166"/>
      <c r="H2" s="166"/>
      <c r="I2" s="166"/>
      <c r="J2" s="166"/>
      <c r="K2" s="166"/>
      <c r="L2" s="166"/>
      <c r="M2" s="166"/>
      <c r="N2" s="131"/>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1.6999999999999999E-3</v>
      </c>
    </row>
    <row r="8" spans="2:14" ht="14.25" x14ac:dyDescent="0.2">
      <c r="B8" s="170" t="s">
        <v>246</v>
      </c>
      <c r="C8" s="170"/>
      <c r="D8" s="170"/>
      <c r="E8" s="170"/>
      <c r="F8" s="170"/>
      <c r="G8" s="52">
        <f>PNEC_Sediment_Inside</f>
        <v>7.9000000000000001E-4</v>
      </c>
    </row>
    <row r="9" spans="2:14" ht="14.25" x14ac:dyDescent="0.2">
      <c r="B9" s="170" t="s">
        <v>247</v>
      </c>
      <c r="C9" s="170"/>
      <c r="D9" s="170"/>
      <c r="E9" s="170"/>
      <c r="F9" s="170"/>
      <c r="G9" s="52">
        <f>PNEC_Aquatic_Surrounding</f>
        <v>1.6999999999999999E-3</v>
      </c>
    </row>
    <row r="10" spans="2:14" ht="14.25" x14ac:dyDescent="0.2">
      <c r="B10" s="169" t="s">
        <v>270</v>
      </c>
      <c r="C10" s="170"/>
      <c r="D10" s="170"/>
      <c r="E10" s="170"/>
      <c r="F10" s="170"/>
      <c r="G10" s="52">
        <f>PNEC_Sediment_Surrounding</f>
        <v>7.9000000000000001E-4</v>
      </c>
    </row>
    <row r="11" spans="2:14" ht="13.5" thickBot="1" x14ac:dyDescent="0.25"/>
    <row r="12" spans="2:14" ht="15.75" thickBot="1" x14ac:dyDescent="0.25">
      <c r="B12" s="172" t="s">
        <v>172</v>
      </c>
      <c r="C12" s="173"/>
      <c r="D12" s="173"/>
      <c r="E12" s="173"/>
      <c r="F12" s="173"/>
      <c r="G12" s="173"/>
      <c r="H12" s="173"/>
      <c r="I12" s="173"/>
      <c r="J12" s="173"/>
      <c r="K12" s="173"/>
      <c r="L12" s="173"/>
      <c r="M12" s="173"/>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74</v>
      </c>
      <c r="C14" s="97" t="s">
        <v>59</v>
      </c>
      <c r="D14" s="97">
        <v>1</v>
      </c>
      <c r="E14" s="97" t="str">
        <f t="shared" ref="E14:E59" si="0">Compound_Name</f>
        <v>Tralopyril</v>
      </c>
      <c r="F14" s="98" t="e">
        <f>Med_Scenario_Calculations!K20</f>
        <v>#DIV/0!</v>
      </c>
      <c r="G14" s="98" t="e">
        <f>Med_Scenario_Calculations!L20</f>
        <v>#DIV/0!</v>
      </c>
      <c r="H14" s="98" t="e">
        <f>Med_Scenario_Calculations!M20</f>
        <v>#DIV/0!</v>
      </c>
      <c r="I14" s="98" t="e">
        <f>Med_Scenario_Calculations!N20</f>
        <v>#DIV/0!</v>
      </c>
      <c r="J14" s="98" t="e">
        <f>Med_Scenario_Calculations!S20</f>
        <v>#DIV/0!</v>
      </c>
      <c r="K14" s="98" t="e">
        <f>Med_Scenario_Calculations!T20</f>
        <v>#DIV/0!</v>
      </c>
      <c r="L14" s="98" t="e">
        <f>Med_Scenario_Calculations!U20</f>
        <v>#DIV/0!</v>
      </c>
      <c r="M14" s="98" t="e">
        <f>Med_Scenario_Calculations!V20</f>
        <v>#DIV/0!</v>
      </c>
    </row>
    <row r="15" spans="2:14" ht="14.25" x14ac:dyDescent="0.2">
      <c r="B15" s="97" t="s">
        <v>75</v>
      </c>
      <c r="C15" s="97" t="s">
        <v>59</v>
      </c>
      <c r="D15" s="97">
        <v>2</v>
      </c>
      <c r="E15" s="97" t="str">
        <f t="shared" si="0"/>
        <v>Tralopyril</v>
      </c>
      <c r="F15" s="98" t="e">
        <f>Med_Scenario_Calculations!K21</f>
        <v>#DIV/0!</v>
      </c>
      <c r="G15" s="98" t="e">
        <f>Med_Scenario_Calculations!L21</f>
        <v>#DIV/0!</v>
      </c>
      <c r="H15" s="98" t="e">
        <f>Med_Scenario_Calculations!M21</f>
        <v>#DIV/0!</v>
      </c>
      <c r="I15" s="98" t="e">
        <f>Med_Scenario_Calculations!N21</f>
        <v>#DIV/0!</v>
      </c>
      <c r="J15" s="98" t="e">
        <f>Med_Scenario_Calculations!S21</f>
        <v>#DIV/0!</v>
      </c>
      <c r="K15" s="98" t="e">
        <f>Med_Scenario_Calculations!T21</f>
        <v>#DIV/0!</v>
      </c>
      <c r="L15" s="98" t="e">
        <f>Med_Scenario_Calculations!U21</f>
        <v>#DIV/0!</v>
      </c>
      <c r="M15" s="98" t="e">
        <f>Med_Scenario_Calculations!V21</f>
        <v>#DIV/0!</v>
      </c>
    </row>
    <row r="16" spans="2:14" ht="14.25" x14ac:dyDescent="0.2">
      <c r="B16" s="97" t="s">
        <v>76</v>
      </c>
      <c r="C16" s="97" t="s">
        <v>59</v>
      </c>
      <c r="D16" s="97">
        <v>3</v>
      </c>
      <c r="E16" s="97" t="str">
        <f t="shared" si="0"/>
        <v>Tralopyril</v>
      </c>
      <c r="F16" s="98" t="e">
        <f>Med_Scenario_Calculations!K22</f>
        <v>#DIV/0!</v>
      </c>
      <c r="G16" s="98" t="e">
        <f>Med_Scenario_Calculations!L22</f>
        <v>#DIV/0!</v>
      </c>
      <c r="H16" s="98" t="e">
        <f>Med_Scenario_Calculations!M22</f>
        <v>#DIV/0!</v>
      </c>
      <c r="I16" s="98" t="e">
        <f>Med_Scenario_Calculations!N22</f>
        <v>#DIV/0!</v>
      </c>
      <c r="J16" s="98" t="e">
        <f>Med_Scenario_Calculations!S22</f>
        <v>#DIV/0!</v>
      </c>
      <c r="K16" s="98" t="e">
        <f>Med_Scenario_Calculations!T22</f>
        <v>#DIV/0!</v>
      </c>
      <c r="L16" s="98" t="e">
        <f>Med_Scenario_Calculations!U22</f>
        <v>#DIV/0!</v>
      </c>
      <c r="M16" s="98" t="e">
        <f>Med_Scenario_Calculations!V22</f>
        <v>#DIV/0!</v>
      </c>
    </row>
    <row r="17" spans="2:13" ht="14.25" x14ac:dyDescent="0.2">
      <c r="B17" s="97" t="s">
        <v>77</v>
      </c>
      <c r="C17" s="97" t="s">
        <v>59</v>
      </c>
      <c r="D17" s="97">
        <v>5</v>
      </c>
      <c r="E17" s="97" t="str">
        <f t="shared" si="0"/>
        <v>Tralopyril</v>
      </c>
      <c r="F17" s="98" t="e">
        <f>Med_Scenario_Calculations!K23</f>
        <v>#DIV/0!</v>
      </c>
      <c r="G17" s="98" t="e">
        <f>Med_Scenario_Calculations!L23</f>
        <v>#DIV/0!</v>
      </c>
      <c r="H17" s="98" t="e">
        <f>Med_Scenario_Calculations!M23</f>
        <v>#DIV/0!</v>
      </c>
      <c r="I17" s="98" t="e">
        <f>Med_Scenario_Calculations!N23</f>
        <v>#DIV/0!</v>
      </c>
      <c r="J17" s="98" t="e">
        <f>Med_Scenario_Calculations!S23</f>
        <v>#DIV/0!</v>
      </c>
      <c r="K17" s="98" t="e">
        <f>Med_Scenario_Calculations!T23</f>
        <v>#DIV/0!</v>
      </c>
      <c r="L17" s="98" t="e">
        <f>Med_Scenario_Calculations!U23</f>
        <v>#DIV/0!</v>
      </c>
      <c r="M17" s="98" t="e">
        <f>Med_Scenario_Calculations!V23</f>
        <v>#DIV/0!</v>
      </c>
    </row>
    <row r="18" spans="2:13" ht="14.25" x14ac:dyDescent="0.2">
      <c r="B18" s="97" t="s">
        <v>78</v>
      </c>
      <c r="C18" s="97" t="s">
        <v>13</v>
      </c>
      <c r="D18" s="97">
        <v>10</v>
      </c>
      <c r="E18" s="97" t="str">
        <f t="shared" si="0"/>
        <v>Tralopyril</v>
      </c>
      <c r="F18" s="98" t="e">
        <f>Med_Scenario_Calculations!K24</f>
        <v>#DIV/0!</v>
      </c>
      <c r="G18" s="98" t="e">
        <f>Med_Scenario_Calculations!L24</f>
        <v>#DIV/0!</v>
      </c>
      <c r="H18" s="98" t="e">
        <f>Med_Scenario_Calculations!M24</f>
        <v>#DIV/0!</v>
      </c>
      <c r="I18" s="98" t="e">
        <f>Med_Scenario_Calculations!N24</f>
        <v>#DIV/0!</v>
      </c>
      <c r="J18" s="98" t="e">
        <f>Med_Scenario_Calculations!S24</f>
        <v>#DIV/0!</v>
      </c>
      <c r="K18" s="98" t="e">
        <f>Med_Scenario_Calculations!T24</f>
        <v>#DIV/0!</v>
      </c>
      <c r="L18" s="98" t="e">
        <f>Med_Scenario_Calculations!U24</f>
        <v>#DIV/0!</v>
      </c>
      <c r="M18" s="98" t="e">
        <f>Med_Scenario_Calculations!V24</f>
        <v>#DIV/0!</v>
      </c>
    </row>
    <row r="19" spans="2:13" ht="14.25" x14ac:dyDescent="0.2">
      <c r="B19" s="97" t="s">
        <v>79</v>
      </c>
      <c r="C19" s="97" t="s">
        <v>13</v>
      </c>
      <c r="D19" s="97">
        <v>4</v>
      </c>
      <c r="E19" s="97" t="str">
        <f t="shared" si="0"/>
        <v>Tralopyril</v>
      </c>
      <c r="F19" s="98" t="e">
        <f>Med_Scenario_Calculations!K25</f>
        <v>#DIV/0!</v>
      </c>
      <c r="G19" s="98" t="e">
        <f>Med_Scenario_Calculations!L25</f>
        <v>#DIV/0!</v>
      </c>
      <c r="H19" s="98" t="e">
        <f>Med_Scenario_Calculations!M25</f>
        <v>#DIV/0!</v>
      </c>
      <c r="I19" s="98" t="e">
        <f>Med_Scenario_Calculations!N25</f>
        <v>#DIV/0!</v>
      </c>
      <c r="J19" s="98" t="e">
        <f>Med_Scenario_Calculations!S25</f>
        <v>#DIV/0!</v>
      </c>
      <c r="K19" s="98" t="e">
        <f>Med_Scenario_Calculations!T25</f>
        <v>#DIV/0!</v>
      </c>
      <c r="L19" s="98" t="e">
        <f>Med_Scenario_Calculations!U25</f>
        <v>#DIV/0!</v>
      </c>
      <c r="M19" s="98" t="e">
        <f>Med_Scenario_Calculations!V25</f>
        <v>#DIV/0!</v>
      </c>
    </row>
    <row r="20" spans="2:13" ht="14.25" x14ac:dyDescent="0.2">
      <c r="B20" s="97" t="s">
        <v>80</v>
      </c>
      <c r="C20" s="97" t="s">
        <v>13</v>
      </c>
      <c r="D20" s="97">
        <v>5</v>
      </c>
      <c r="E20" s="97" t="str">
        <f t="shared" si="0"/>
        <v>Tralopyril</v>
      </c>
      <c r="F20" s="98" t="e">
        <f>Med_Scenario_Calculations!K26</f>
        <v>#DIV/0!</v>
      </c>
      <c r="G20" s="98" t="e">
        <f>Med_Scenario_Calculations!L26</f>
        <v>#DIV/0!</v>
      </c>
      <c r="H20" s="98" t="e">
        <f>Med_Scenario_Calculations!M26</f>
        <v>#DIV/0!</v>
      </c>
      <c r="I20" s="98" t="e">
        <f>Med_Scenario_Calculations!N26</f>
        <v>#DIV/0!</v>
      </c>
      <c r="J20" s="98" t="e">
        <f>Med_Scenario_Calculations!S26</f>
        <v>#DIV/0!</v>
      </c>
      <c r="K20" s="98" t="e">
        <f>Med_Scenario_Calculations!T26</f>
        <v>#DIV/0!</v>
      </c>
      <c r="L20" s="98" t="e">
        <f>Med_Scenario_Calculations!U26</f>
        <v>#DIV/0!</v>
      </c>
      <c r="M20" s="98" t="e">
        <f>Med_Scenario_Calculations!V26</f>
        <v>#DIV/0!</v>
      </c>
    </row>
    <row r="21" spans="2:13" ht="14.25" x14ac:dyDescent="0.2">
      <c r="B21" s="97" t="s">
        <v>81</v>
      </c>
      <c r="C21" s="97" t="s">
        <v>13</v>
      </c>
      <c r="D21" s="97">
        <v>6</v>
      </c>
      <c r="E21" s="97" t="str">
        <f t="shared" si="0"/>
        <v>Tralopyril</v>
      </c>
      <c r="F21" s="98" t="e">
        <f>Med_Scenario_Calculations!K27</f>
        <v>#DIV/0!</v>
      </c>
      <c r="G21" s="98" t="e">
        <f>Med_Scenario_Calculations!L27</f>
        <v>#DIV/0!</v>
      </c>
      <c r="H21" s="98" t="e">
        <f>Med_Scenario_Calculations!M27</f>
        <v>#DIV/0!</v>
      </c>
      <c r="I21" s="98" t="e">
        <f>Med_Scenario_Calculations!N27</f>
        <v>#DIV/0!</v>
      </c>
      <c r="J21" s="98" t="e">
        <f>Med_Scenario_Calculations!S27</f>
        <v>#DIV/0!</v>
      </c>
      <c r="K21" s="98" t="e">
        <f>Med_Scenario_Calculations!T27</f>
        <v>#DIV/0!</v>
      </c>
      <c r="L21" s="98" t="e">
        <f>Med_Scenario_Calculations!U27</f>
        <v>#DIV/0!</v>
      </c>
      <c r="M21" s="98" t="e">
        <f>Med_Scenario_Calculations!V27</f>
        <v>#DIV/0!</v>
      </c>
    </row>
    <row r="22" spans="2:13" ht="14.25" x14ac:dyDescent="0.2">
      <c r="B22" s="97" t="s">
        <v>82</v>
      </c>
      <c r="C22" s="97" t="s">
        <v>13</v>
      </c>
      <c r="D22" s="97">
        <v>7</v>
      </c>
      <c r="E22" s="97" t="str">
        <f t="shared" si="0"/>
        <v>Tralopyril</v>
      </c>
      <c r="F22" s="98" t="e">
        <f>Med_Scenario_Calculations!K28</f>
        <v>#DIV/0!</v>
      </c>
      <c r="G22" s="98" t="e">
        <f>Med_Scenario_Calculations!L28</f>
        <v>#DIV/0!</v>
      </c>
      <c r="H22" s="98" t="e">
        <f>Med_Scenario_Calculations!M28</f>
        <v>#DIV/0!</v>
      </c>
      <c r="I22" s="98" t="e">
        <f>Med_Scenario_Calculations!N28</f>
        <v>#DIV/0!</v>
      </c>
      <c r="J22" s="98" t="e">
        <f>Med_Scenario_Calculations!S28</f>
        <v>#DIV/0!</v>
      </c>
      <c r="K22" s="98" t="e">
        <f>Med_Scenario_Calculations!T28</f>
        <v>#DIV/0!</v>
      </c>
      <c r="L22" s="98" t="e">
        <f>Med_Scenario_Calculations!U28</f>
        <v>#DIV/0!</v>
      </c>
      <c r="M22" s="98" t="e">
        <f>Med_Scenario_Calculations!V28</f>
        <v>#DIV/0!</v>
      </c>
    </row>
    <row r="23" spans="2:13" ht="14.25" x14ac:dyDescent="0.2">
      <c r="B23" s="97" t="s">
        <v>83</v>
      </c>
      <c r="C23" s="97" t="s">
        <v>13</v>
      </c>
      <c r="D23" s="97">
        <v>8</v>
      </c>
      <c r="E23" s="97" t="str">
        <f t="shared" si="0"/>
        <v>Tralopyril</v>
      </c>
      <c r="F23" s="98" t="e">
        <f>Med_Scenario_Calculations!K29</f>
        <v>#DIV/0!</v>
      </c>
      <c r="G23" s="98" t="e">
        <f>Med_Scenario_Calculations!L29</f>
        <v>#DIV/0!</v>
      </c>
      <c r="H23" s="98" t="e">
        <f>Med_Scenario_Calculations!M29</f>
        <v>#DIV/0!</v>
      </c>
      <c r="I23" s="98" t="e">
        <f>Med_Scenario_Calculations!N29</f>
        <v>#DIV/0!</v>
      </c>
      <c r="J23" s="98" t="e">
        <f>Med_Scenario_Calculations!S29</f>
        <v>#DIV/0!</v>
      </c>
      <c r="K23" s="98" t="e">
        <f>Med_Scenario_Calculations!T29</f>
        <v>#DIV/0!</v>
      </c>
      <c r="L23" s="98" t="e">
        <f>Med_Scenario_Calculations!U29</f>
        <v>#DIV/0!</v>
      </c>
      <c r="M23" s="98" t="e">
        <f>Med_Scenario_Calculations!V29</f>
        <v>#DIV/0!</v>
      </c>
    </row>
    <row r="24" spans="2:13" ht="14.25" x14ac:dyDescent="0.2">
      <c r="B24" s="97" t="s">
        <v>84</v>
      </c>
      <c r="C24" s="97" t="s">
        <v>13</v>
      </c>
      <c r="D24" s="97">
        <v>9</v>
      </c>
      <c r="E24" s="97" t="str">
        <f t="shared" si="0"/>
        <v>Tralopyril</v>
      </c>
      <c r="F24" s="98" t="e">
        <f>Med_Scenario_Calculations!K30</f>
        <v>#DIV/0!</v>
      </c>
      <c r="G24" s="98" t="e">
        <f>Med_Scenario_Calculations!L30</f>
        <v>#DIV/0!</v>
      </c>
      <c r="H24" s="98" t="e">
        <f>Med_Scenario_Calculations!M30</f>
        <v>#DIV/0!</v>
      </c>
      <c r="I24" s="98" t="e">
        <f>Med_Scenario_Calculations!N30</f>
        <v>#DIV/0!</v>
      </c>
      <c r="J24" s="98" t="e">
        <f>Med_Scenario_Calculations!S30</f>
        <v>#DIV/0!</v>
      </c>
      <c r="K24" s="98" t="e">
        <f>Med_Scenario_Calculations!T30</f>
        <v>#DIV/0!</v>
      </c>
      <c r="L24" s="98" t="e">
        <f>Med_Scenario_Calculations!U30</f>
        <v>#DIV/0!</v>
      </c>
      <c r="M24" s="98" t="e">
        <f>Med_Scenario_Calculations!V30</f>
        <v>#DIV/0!</v>
      </c>
    </row>
    <row r="25" spans="2:13" ht="14.25" x14ac:dyDescent="0.2">
      <c r="B25" s="97" t="s">
        <v>85</v>
      </c>
      <c r="C25" s="97" t="s">
        <v>60</v>
      </c>
      <c r="D25" s="97">
        <v>1</v>
      </c>
      <c r="E25" s="97" t="str">
        <f t="shared" si="0"/>
        <v>Tralopyril</v>
      </c>
      <c r="F25" s="98" t="e">
        <f>Med_Scenario_Calculations!K31</f>
        <v>#DIV/0!</v>
      </c>
      <c r="G25" s="98" t="e">
        <f>Med_Scenario_Calculations!L31</f>
        <v>#DIV/0!</v>
      </c>
      <c r="H25" s="98" t="e">
        <f>Med_Scenario_Calculations!M31</f>
        <v>#DIV/0!</v>
      </c>
      <c r="I25" s="98" t="e">
        <f>Med_Scenario_Calculations!N31</f>
        <v>#DIV/0!</v>
      </c>
      <c r="J25" s="98" t="e">
        <f>Med_Scenario_Calculations!S31</f>
        <v>#DIV/0!</v>
      </c>
      <c r="K25" s="98" t="e">
        <f>Med_Scenario_Calculations!T31</f>
        <v>#DIV/0!</v>
      </c>
      <c r="L25" s="98" t="e">
        <f>Med_Scenario_Calculations!U31</f>
        <v>#DIV/0!</v>
      </c>
      <c r="M25" s="98" t="e">
        <f>Med_Scenario_Calculations!V31</f>
        <v>#DIV/0!</v>
      </c>
    </row>
    <row r="26" spans="2:13" ht="14.25" x14ac:dyDescent="0.2">
      <c r="B26" s="97" t="s">
        <v>86</v>
      </c>
      <c r="C26" s="97" t="s">
        <v>60</v>
      </c>
      <c r="D26" s="97">
        <v>10</v>
      </c>
      <c r="E26" s="97" t="str">
        <f t="shared" si="0"/>
        <v>Tralopyril</v>
      </c>
      <c r="F26" s="98" t="e">
        <f>Med_Scenario_Calculations!K32</f>
        <v>#DIV/0!</v>
      </c>
      <c r="G26" s="98" t="e">
        <f>Med_Scenario_Calculations!L32</f>
        <v>#DIV/0!</v>
      </c>
      <c r="H26" s="98" t="e">
        <f>Med_Scenario_Calculations!M32</f>
        <v>#DIV/0!</v>
      </c>
      <c r="I26" s="98" t="e">
        <f>Med_Scenario_Calculations!N32</f>
        <v>#DIV/0!</v>
      </c>
      <c r="J26" s="98" t="e">
        <f>Med_Scenario_Calculations!S32</f>
        <v>#DIV/0!</v>
      </c>
      <c r="K26" s="98" t="e">
        <f>Med_Scenario_Calculations!T32</f>
        <v>#DIV/0!</v>
      </c>
      <c r="L26" s="98" t="e">
        <f>Med_Scenario_Calculations!U32</f>
        <v>#DIV/0!</v>
      </c>
      <c r="M26" s="98" t="e">
        <f>Med_Scenario_Calculations!V32</f>
        <v>#DIV/0!</v>
      </c>
    </row>
    <row r="27" spans="2:13" ht="14.25" x14ac:dyDescent="0.2">
      <c r="B27" s="97" t="s">
        <v>87</v>
      </c>
      <c r="C27" s="97" t="s">
        <v>60</v>
      </c>
      <c r="D27" s="97">
        <v>2</v>
      </c>
      <c r="E27" s="97" t="str">
        <f t="shared" si="0"/>
        <v>Tralopyril</v>
      </c>
      <c r="F27" s="98" t="e">
        <f>Med_Scenario_Calculations!K33</f>
        <v>#DIV/0!</v>
      </c>
      <c r="G27" s="98" t="e">
        <f>Med_Scenario_Calculations!L33</f>
        <v>#DIV/0!</v>
      </c>
      <c r="H27" s="98" t="e">
        <f>Med_Scenario_Calculations!M33</f>
        <v>#DIV/0!</v>
      </c>
      <c r="I27" s="98" t="e">
        <f>Med_Scenario_Calculations!N33</f>
        <v>#DIV/0!</v>
      </c>
      <c r="J27" s="98" t="e">
        <f>Med_Scenario_Calculations!S33</f>
        <v>#DIV/0!</v>
      </c>
      <c r="K27" s="98" t="e">
        <f>Med_Scenario_Calculations!T33</f>
        <v>#DIV/0!</v>
      </c>
      <c r="L27" s="98" t="e">
        <f>Med_Scenario_Calculations!U33</f>
        <v>#DIV/0!</v>
      </c>
      <c r="M27" s="98" t="e">
        <f>Med_Scenario_Calculations!V33</f>
        <v>#DIV/0!</v>
      </c>
    </row>
    <row r="28" spans="2:13" ht="14.25" x14ac:dyDescent="0.2">
      <c r="B28" s="97" t="s">
        <v>88</v>
      </c>
      <c r="C28" s="97" t="s">
        <v>60</v>
      </c>
      <c r="D28" s="97">
        <v>3</v>
      </c>
      <c r="E28" s="97" t="str">
        <f t="shared" si="0"/>
        <v>Tralopyril</v>
      </c>
      <c r="F28" s="98" t="e">
        <f>Med_Scenario_Calculations!K34</f>
        <v>#DIV/0!</v>
      </c>
      <c r="G28" s="98" t="e">
        <f>Med_Scenario_Calculations!L34</f>
        <v>#DIV/0!</v>
      </c>
      <c r="H28" s="98" t="e">
        <f>Med_Scenario_Calculations!M34</f>
        <v>#DIV/0!</v>
      </c>
      <c r="I28" s="98" t="e">
        <f>Med_Scenario_Calculations!N34</f>
        <v>#DIV/0!</v>
      </c>
      <c r="J28" s="98" t="e">
        <f>Med_Scenario_Calculations!S34</f>
        <v>#DIV/0!</v>
      </c>
      <c r="K28" s="98" t="e">
        <f>Med_Scenario_Calculations!T34</f>
        <v>#DIV/0!</v>
      </c>
      <c r="L28" s="98" t="e">
        <f>Med_Scenario_Calculations!U34</f>
        <v>#DIV/0!</v>
      </c>
      <c r="M28" s="98" t="e">
        <f>Med_Scenario_Calculations!V34</f>
        <v>#DIV/0!</v>
      </c>
    </row>
    <row r="29" spans="2:13" ht="14.25" x14ac:dyDescent="0.2">
      <c r="B29" s="97" t="s">
        <v>89</v>
      </c>
      <c r="C29" s="97" t="s">
        <v>60</v>
      </c>
      <c r="D29" s="97">
        <v>4</v>
      </c>
      <c r="E29" s="97" t="str">
        <f t="shared" si="0"/>
        <v>Tralopyril</v>
      </c>
      <c r="F29" s="98" t="e">
        <f>Med_Scenario_Calculations!K35</f>
        <v>#DIV/0!</v>
      </c>
      <c r="G29" s="98" t="e">
        <f>Med_Scenario_Calculations!L35</f>
        <v>#DIV/0!</v>
      </c>
      <c r="H29" s="98" t="e">
        <f>Med_Scenario_Calculations!M35</f>
        <v>#DIV/0!</v>
      </c>
      <c r="I29" s="98" t="e">
        <f>Med_Scenario_Calculations!N35</f>
        <v>#DIV/0!</v>
      </c>
      <c r="J29" s="98" t="e">
        <f>Med_Scenario_Calculations!S35</f>
        <v>#DIV/0!</v>
      </c>
      <c r="K29" s="98" t="e">
        <f>Med_Scenario_Calculations!T35</f>
        <v>#DIV/0!</v>
      </c>
      <c r="L29" s="98" t="e">
        <f>Med_Scenario_Calculations!U35</f>
        <v>#DIV/0!</v>
      </c>
      <c r="M29" s="98" t="e">
        <f>Med_Scenario_Calculations!V35</f>
        <v>#DIV/0!</v>
      </c>
    </row>
    <row r="30" spans="2:13" ht="14.25" x14ac:dyDescent="0.2">
      <c r="B30" s="97" t="s">
        <v>90</v>
      </c>
      <c r="C30" s="97" t="s">
        <v>60</v>
      </c>
      <c r="D30" s="97">
        <v>5</v>
      </c>
      <c r="E30" s="97" t="str">
        <f t="shared" si="0"/>
        <v>Tralopyril</v>
      </c>
      <c r="F30" s="98" t="e">
        <f>Med_Scenario_Calculations!K36</f>
        <v>#DIV/0!</v>
      </c>
      <c r="G30" s="98" t="e">
        <f>Med_Scenario_Calculations!L36</f>
        <v>#DIV/0!</v>
      </c>
      <c r="H30" s="98" t="e">
        <f>Med_Scenario_Calculations!M36</f>
        <v>#DIV/0!</v>
      </c>
      <c r="I30" s="98" t="e">
        <f>Med_Scenario_Calculations!N36</f>
        <v>#DIV/0!</v>
      </c>
      <c r="J30" s="98" t="e">
        <f>Med_Scenario_Calculations!S36</f>
        <v>#DIV/0!</v>
      </c>
      <c r="K30" s="98" t="e">
        <f>Med_Scenario_Calculations!T36</f>
        <v>#DIV/0!</v>
      </c>
      <c r="L30" s="98" t="e">
        <f>Med_Scenario_Calculations!U36</f>
        <v>#DIV/0!</v>
      </c>
      <c r="M30" s="98" t="e">
        <f>Med_Scenario_Calculations!V36</f>
        <v>#DIV/0!</v>
      </c>
    </row>
    <row r="31" spans="2:13" ht="14.25" x14ac:dyDescent="0.2">
      <c r="B31" s="97" t="s">
        <v>91</v>
      </c>
      <c r="C31" s="97" t="s">
        <v>60</v>
      </c>
      <c r="D31" s="97">
        <v>6</v>
      </c>
      <c r="E31" s="97" t="str">
        <f t="shared" si="0"/>
        <v>Tralopyril</v>
      </c>
      <c r="F31" s="98" t="e">
        <f>Med_Scenario_Calculations!K37</f>
        <v>#DIV/0!</v>
      </c>
      <c r="G31" s="98" t="e">
        <f>Med_Scenario_Calculations!L37</f>
        <v>#DIV/0!</v>
      </c>
      <c r="H31" s="98" t="e">
        <f>Med_Scenario_Calculations!M37</f>
        <v>#DIV/0!</v>
      </c>
      <c r="I31" s="98" t="e">
        <f>Med_Scenario_Calculations!N37</f>
        <v>#DIV/0!</v>
      </c>
      <c r="J31" s="98" t="e">
        <f>Med_Scenario_Calculations!S37</f>
        <v>#DIV/0!</v>
      </c>
      <c r="K31" s="98" t="e">
        <f>Med_Scenario_Calculations!T37</f>
        <v>#DIV/0!</v>
      </c>
      <c r="L31" s="98" t="e">
        <f>Med_Scenario_Calculations!U37</f>
        <v>#DIV/0!</v>
      </c>
      <c r="M31" s="98" t="e">
        <f>Med_Scenario_Calculations!V37</f>
        <v>#DIV/0!</v>
      </c>
    </row>
    <row r="32" spans="2:13" ht="14.25" x14ac:dyDescent="0.2">
      <c r="B32" s="97" t="s">
        <v>92</v>
      </c>
      <c r="C32" s="97" t="s">
        <v>60</v>
      </c>
      <c r="D32" s="97">
        <v>7</v>
      </c>
      <c r="E32" s="97" t="str">
        <f t="shared" si="0"/>
        <v>Tralopyril</v>
      </c>
      <c r="F32" s="98" t="e">
        <f>Med_Scenario_Calculations!K38</f>
        <v>#DIV/0!</v>
      </c>
      <c r="G32" s="98" t="e">
        <f>Med_Scenario_Calculations!L38</f>
        <v>#DIV/0!</v>
      </c>
      <c r="H32" s="98" t="e">
        <f>Med_Scenario_Calculations!M38</f>
        <v>#DIV/0!</v>
      </c>
      <c r="I32" s="98" t="e">
        <f>Med_Scenario_Calculations!N38</f>
        <v>#DIV/0!</v>
      </c>
      <c r="J32" s="98" t="e">
        <f>Med_Scenario_Calculations!S38</f>
        <v>#DIV/0!</v>
      </c>
      <c r="K32" s="98" t="e">
        <f>Med_Scenario_Calculations!T38</f>
        <v>#DIV/0!</v>
      </c>
      <c r="L32" s="98" t="e">
        <f>Med_Scenario_Calculations!U38</f>
        <v>#DIV/0!</v>
      </c>
      <c r="M32" s="98" t="e">
        <f>Med_Scenario_Calculations!V38</f>
        <v>#DIV/0!</v>
      </c>
    </row>
    <row r="33" spans="2:13" ht="14.25" x14ac:dyDescent="0.2">
      <c r="B33" s="97" t="s">
        <v>93</v>
      </c>
      <c r="C33" s="97" t="s">
        <v>60</v>
      </c>
      <c r="D33" s="97">
        <v>8</v>
      </c>
      <c r="E33" s="97" t="str">
        <f t="shared" si="0"/>
        <v>Tralopyril</v>
      </c>
      <c r="F33" s="98" t="e">
        <f>Med_Scenario_Calculations!K39</f>
        <v>#DIV/0!</v>
      </c>
      <c r="G33" s="98" t="e">
        <f>Med_Scenario_Calculations!L39</f>
        <v>#DIV/0!</v>
      </c>
      <c r="H33" s="98" t="e">
        <f>Med_Scenario_Calculations!M39</f>
        <v>#DIV/0!</v>
      </c>
      <c r="I33" s="98" t="e">
        <f>Med_Scenario_Calculations!N39</f>
        <v>#DIV/0!</v>
      </c>
      <c r="J33" s="98" t="e">
        <f>Med_Scenario_Calculations!S39</f>
        <v>#DIV/0!</v>
      </c>
      <c r="K33" s="98" t="e">
        <f>Med_Scenario_Calculations!T39</f>
        <v>#DIV/0!</v>
      </c>
      <c r="L33" s="98" t="e">
        <f>Med_Scenario_Calculations!U39</f>
        <v>#DIV/0!</v>
      </c>
      <c r="M33" s="98" t="e">
        <f>Med_Scenario_Calculations!V39</f>
        <v>#DIV/0!</v>
      </c>
    </row>
    <row r="34" spans="2:13" ht="14.25" x14ac:dyDescent="0.2">
      <c r="B34" s="97" t="s">
        <v>94</v>
      </c>
      <c r="C34" s="97" t="s">
        <v>60</v>
      </c>
      <c r="D34" s="97">
        <v>9</v>
      </c>
      <c r="E34" s="97" t="str">
        <f t="shared" si="0"/>
        <v>Tralopyril</v>
      </c>
      <c r="F34" s="98" t="e">
        <f>Med_Scenario_Calculations!K40</f>
        <v>#DIV/0!</v>
      </c>
      <c r="G34" s="98" t="e">
        <f>Med_Scenario_Calculations!L40</f>
        <v>#DIV/0!</v>
      </c>
      <c r="H34" s="98" t="e">
        <f>Med_Scenario_Calculations!M40</f>
        <v>#DIV/0!</v>
      </c>
      <c r="I34" s="98" t="e">
        <f>Med_Scenario_Calculations!N40</f>
        <v>#DIV/0!</v>
      </c>
      <c r="J34" s="98" t="e">
        <f>Med_Scenario_Calculations!S40</f>
        <v>#DIV/0!</v>
      </c>
      <c r="K34" s="98" t="e">
        <f>Med_Scenario_Calculations!T40</f>
        <v>#DIV/0!</v>
      </c>
      <c r="L34" s="98" t="e">
        <f>Med_Scenario_Calculations!U40</f>
        <v>#DIV/0!</v>
      </c>
      <c r="M34" s="98" t="e">
        <f>Med_Scenario_Calculations!V40</f>
        <v>#DIV/0!</v>
      </c>
    </row>
    <row r="35" spans="2:13" ht="14.25" x14ac:dyDescent="0.2">
      <c r="B35" s="97" t="s">
        <v>95</v>
      </c>
      <c r="C35" s="97" t="s">
        <v>61</v>
      </c>
      <c r="D35" s="97">
        <v>10</v>
      </c>
      <c r="E35" s="97" t="str">
        <f t="shared" si="0"/>
        <v>Tralopyril</v>
      </c>
      <c r="F35" s="98" t="e">
        <f>Med_Scenario_Calculations!K41</f>
        <v>#DIV/0!</v>
      </c>
      <c r="G35" s="98" t="e">
        <f>Med_Scenario_Calculations!L41</f>
        <v>#DIV/0!</v>
      </c>
      <c r="H35" s="98" t="e">
        <f>Med_Scenario_Calculations!M41</f>
        <v>#DIV/0!</v>
      </c>
      <c r="I35" s="98" t="e">
        <f>Med_Scenario_Calculations!N41</f>
        <v>#DIV/0!</v>
      </c>
      <c r="J35" s="98" t="e">
        <f>Med_Scenario_Calculations!S41</f>
        <v>#DIV/0!</v>
      </c>
      <c r="K35" s="98" t="e">
        <f>Med_Scenario_Calculations!T41</f>
        <v>#DIV/0!</v>
      </c>
      <c r="L35" s="98" t="e">
        <f>Med_Scenario_Calculations!U41</f>
        <v>#DIV/0!</v>
      </c>
      <c r="M35" s="98" t="e">
        <f>Med_Scenario_Calculations!V41</f>
        <v>#DIV/0!</v>
      </c>
    </row>
    <row r="36" spans="2:13" ht="14.25" x14ac:dyDescent="0.2">
      <c r="B36" s="97" t="s">
        <v>96</v>
      </c>
      <c r="C36" s="97" t="s">
        <v>61</v>
      </c>
      <c r="D36" s="97">
        <v>2</v>
      </c>
      <c r="E36" s="97" t="str">
        <f t="shared" si="0"/>
        <v>Tralopyril</v>
      </c>
      <c r="F36" s="98" t="e">
        <f>Med_Scenario_Calculations!K42</f>
        <v>#DIV/0!</v>
      </c>
      <c r="G36" s="98" t="e">
        <f>Med_Scenario_Calculations!L42</f>
        <v>#DIV/0!</v>
      </c>
      <c r="H36" s="98" t="e">
        <f>Med_Scenario_Calculations!M42</f>
        <v>#DIV/0!</v>
      </c>
      <c r="I36" s="98" t="e">
        <f>Med_Scenario_Calculations!N42</f>
        <v>#DIV/0!</v>
      </c>
      <c r="J36" s="98" t="e">
        <f>Med_Scenario_Calculations!S42</f>
        <v>#DIV/0!</v>
      </c>
      <c r="K36" s="98" t="e">
        <f>Med_Scenario_Calculations!T42</f>
        <v>#DIV/0!</v>
      </c>
      <c r="L36" s="98" t="e">
        <f>Med_Scenario_Calculations!U42</f>
        <v>#DIV/0!</v>
      </c>
      <c r="M36" s="98" t="e">
        <f>Med_Scenario_Calculations!V42</f>
        <v>#DIV/0!</v>
      </c>
    </row>
    <row r="37" spans="2:13" ht="14.25" x14ac:dyDescent="0.2">
      <c r="B37" s="97" t="s">
        <v>97</v>
      </c>
      <c r="C37" s="97" t="s">
        <v>61</v>
      </c>
      <c r="D37" s="97">
        <v>3</v>
      </c>
      <c r="E37" s="97" t="str">
        <f t="shared" si="0"/>
        <v>Tralopyril</v>
      </c>
      <c r="F37" s="98" t="e">
        <f>Med_Scenario_Calculations!K43</f>
        <v>#DIV/0!</v>
      </c>
      <c r="G37" s="98" t="e">
        <f>Med_Scenario_Calculations!L43</f>
        <v>#DIV/0!</v>
      </c>
      <c r="H37" s="98" t="e">
        <f>Med_Scenario_Calculations!M43</f>
        <v>#DIV/0!</v>
      </c>
      <c r="I37" s="98" t="e">
        <f>Med_Scenario_Calculations!N43</f>
        <v>#DIV/0!</v>
      </c>
      <c r="J37" s="98" t="e">
        <f>Med_Scenario_Calculations!S43</f>
        <v>#DIV/0!</v>
      </c>
      <c r="K37" s="98" t="e">
        <f>Med_Scenario_Calculations!T43</f>
        <v>#DIV/0!</v>
      </c>
      <c r="L37" s="98" t="e">
        <f>Med_Scenario_Calculations!U43</f>
        <v>#DIV/0!</v>
      </c>
      <c r="M37" s="98" t="e">
        <f>Med_Scenario_Calculations!V43</f>
        <v>#DIV/0!</v>
      </c>
    </row>
    <row r="38" spans="2:13" ht="14.25" x14ac:dyDescent="0.2">
      <c r="B38" s="97" t="s">
        <v>98</v>
      </c>
      <c r="C38" s="97" t="s">
        <v>61</v>
      </c>
      <c r="D38" s="97">
        <v>5</v>
      </c>
      <c r="E38" s="97" t="str">
        <f t="shared" si="0"/>
        <v>Tralopyril</v>
      </c>
      <c r="F38" s="98" t="e">
        <f>Med_Scenario_Calculations!K44</f>
        <v>#DIV/0!</v>
      </c>
      <c r="G38" s="98" t="e">
        <f>Med_Scenario_Calculations!L44</f>
        <v>#DIV/0!</v>
      </c>
      <c r="H38" s="98" t="e">
        <f>Med_Scenario_Calculations!M44</f>
        <v>#DIV/0!</v>
      </c>
      <c r="I38" s="98" t="e">
        <f>Med_Scenario_Calculations!N44</f>
        <v>#DIV/0!</v>
      </c>
      <c r="J38" s="98" t="e">
        <f>Med_Scenario_Calculations!S44</f>
        <v>#DIV/0!</v>
      </c>
      <c r="K38" s="98" t="e">
        <f>Med_Scenario_Calculations!T44</f>
        <v>#DIV/0!</v>
      </c>
      <c r="L38" s="98" t="e">
        <f>Med_Scenario_Calculations!U44</f>
        <v>#DIV/0!</v>
      </c>
      <c r="M38" s="98" t="e">
        <f>Med_Scenario_Calculations!V44</f>
        <v>#DIV/0!</v>
      </c>
    </row>
    <row r="39" spans="2:13" ht="14.25" x14ac:dyDescent="0.2">
      <c r="B39" s="97" t="s">
        <v>99</v>
      </c>
      <c r="C39" s="97" t="s">
        <v>61</v>
      </c>
      <c r="D39" s="97">
        <v>6</v>
      </c>
      <c r="E39" s="97" t="str">
        <f t="shared" si="0"/>
        <v>Tralopyril</v>
      </c>
      <c r="F39" s="98" t="e">
        <f>Med_Scenario_Calculations!K45</f>
        <v>#DIV/0!</v>
      </c>
      <c r="G39" s="98" t="e">
        <f>Med_Scenario_Calculations!L45</f>
        <v>#DIV/0!</v>
      </c>
      <c r="H39" s="98" t="e">
        <f>Med_Scenario_Calculations!M45</f>
        <v>#DIV/0!</v>
      </c>
      <c r="I39" s="98" t="e">
        <f>Med_Scenario_Calculations!N45</f>
        <v>#DIV/0!</v>
      </c>
      <c r="J39" s="98" t="e">
        <f>Med_Scenario_Calculations!S45</f>
        <v>#DIV/0!</v>
      </c>
      <c r="K39" s="98" t="e">
        <f>Med_Scenario_Calculations!T45</f>
        <v>#DIV/0!</v>
      </c>
      <c r="L39" s="98" t="e">
        <f>Med_Scenario_Calculations!U45</f>
        <v>#DIV/0!</v>
      </c>
      <c r="M39" s="98" t="e">
        <f>Med_Scenario_Calculations!V45</f>
        <v>#DIV/0!</v>
      </c>
    </row>
    <row r="40" spans="2:13" ht="14.25" x14ac:dyDescent="0.2">
      <c r="B40" s="97" t="s">
        <v>100</v>
      </c>
      <c r="C40" s="97" t="s">
        <v>61</v>
      </c>
      <c r="D40" s="97">
        <v>7</v>
      </c>
      <c r="E40" s="97" t="str">
        <f t="shared" si="0"/>
        <v>Tralopyril</v>
      </c>
      <c r="F40" s="98" t="e">
        <f>Med_Scenario_Calculations!K46</f>
        <v>#DIV/0!</v>
      </c>
      <c r="G40" s="98" t="e">
        <f>Med_Scenario_Calculations!L46</f>
        <v>#DIV/0!</v>
      </c>
      <c r="H40" s="98" t="e">
        <f>Med_Scenario_Calculations!M46</f>
        <v>#DIV/0!</v>
      </c>
      <c r="I40" s="98" t="e">
        <f>Med_Scenario_Calculations!N46</f>
        <v>#DIV/0!</v>
      </c>
      <c r="J40" s="98" t="e">
        <f>Med_Scenario_Calculations!S46</f>
        <v>#DIV/0!</v>
      </c>
      <c r="K40" s="98" t="e">
        <f>Med_Scenario_Calculations!T46</f>
        <v>#DIV/0!</v>
      </c>
      <c r="L40" s="98" t="e">
        <f>Med_Scenario_Calculations!U46</f>
        <v>#DIV/0!</v>
      </c>
      <c r="M40" s="98" t="e">
        <f>Med_Scenario_Calculations!V46</f>
        <v>#DIV/0!</v>
      </c>
    </row>
    <row r="41" spans="2:13" ht="14.25" x14ac:dyDescent="0.2">
      <c r="B41" s="97" t="s">
        <v>101</v>
      </c>
      <c r="C41" s="97" t="s">
        <v>61</v>
      </c>
      <c r="D41" s="97">
        <v>8</v>
      </c>
      <c r="E41" s="97" t="str">
        <f t="shared" si="0"/>
        <v>Tralopyril</v>
      </c>
      <c r="F41" s="98" t="e">
        <f>Med_Scenario_Calculations!K47</f>
        <v>#DIV/0!</v>
      </c>
      <c r="G41" s="98" t="e">
        <f>Med_Scenario_Calculations!L47</f>
        <v>#DIV/0!</v>
      </c>
      <c r="H41" s="98" t="e">
        <f>Med_Scenario_Calculations!M47</f>
        <v>#DIV/0!</v>
      </c>
      <c r="I41" s="98" t="e">
        <f>Med_Scenario_Calculations!N47</f>
        <v>#DIV/0!</v>
      </c>
      <c r="J41" s="98" t="e">
        <f>Med_Scenario_Calculations!S47</f>
        <v>#DIV/0!</v>
      </c>
      <c r="K41" s="98" t="e">
        <f>Med_Scenario_Calculations!T47</f>
        <v>#DIV/0!</v>
      </c>
      <c r="L41" s="98" t="e">
        <f>Med_Scenario_Calculations!U47</f>
        <v>#DIV/0!</v>
      </c>
      <c r="M41" s="98" t="e">
        <f>Med_Scenario_Calculations!V47</f>
        <v>#DIV/0!</v>
      </c>
    </row>
    <row r="42" spans="2:13" ht="14.25" x14ac:dyDescent="0.2">
      <c r="B42" s="97" t="s">
        <v>102</v>
      </c>
      <c r="C42" s="97" t="s">
        <v>61</v>
      </c>
      <c r="D42" s="97">
        <v>9</v>
      </c>
      <c r="E42" s="97" t="str">
        <f t="shared" si="0"/>
        <v>Tralopyril</v>
      </c>
      <c r="F42" s="98" t="e">
        <f>Med_Scenario_Calculations!K48</f>
        <v>#DIV/0!</v>
      </c>
      <c r="G42" s="98" t="e">
        <f>Med_Scenario_Calculations!L48</f>
        <v>#DIV/0!</v>
      </c>
      <c r="H42" s="98" t="e">
        <f>Med_Scenario_Calculations!M48</f>
        <v>#DIV/0!</v>
      </c>
      <c r="I42" s="98" t="e">
        <f>Med_Scenario_Calculations!N48</f>
        <v>#DIV/0!</v>
      </c>
      <c r="J42" s="98" t="e">
        <f>Med_Scenario_Calculations!S48</f>
        <v>#DIV/0!</v>
      </c>
      <c r="K42" s="98" t="e">
        <f>Med_Scenario_Calculations!T48</f>
        <v>#DIV/0!</v>
      </c>
      <c r="L42" s="98" t="e">
        <f>Med_Scenario_Calculations!U48</f>
        <v>#DIV/0!</v>
      </c>
      <c r="M42" s="98" t="e">
        <f>Med_Scenario_Calculations!V48</f>
        <v>#DIV/0!</v>
      </c>
    </row>
    <row r="43" spans="2:13" ht="14.25" x14ac:dyDescent="0.2">
      <c r="B43" s="97" t="s">
        <v>103</v>
      </c>
      <c r="C43" s="97" t="s">
        <v>62</v>
      </c>
      <c r="D43" s="97">
        <v>1</v>
      </c>
      <c r="E43" s="97" t="str">
        <f t="shared" si="0"/>
        <v>Tralopyril</v>
      </c>
      <c r="F43" s="98" t="e">
        <f>Med_Scenario_Calculations!K49</f>
        <v>#DIV/0!</v>
      </c>
      <c r="G43" s="98" t="e">
        <f>Med_Scenario_Calculations!L49</f>
        <v>#DIV/0!</v>
      </c>
      <c r="H43" s="98" t="e">
        <f>Med_Scenario_Calculations!M49</f>
        <v>#DIV/0!</v>
      </c>
      <c r="I43" s="98" t="e">
        <f>Med_Scenario_Calculations!N49</f>
        <v>#DIV/0!</v>
      </c>
      <c r="J43" s="98" t="e">
        <f>Med_Scenario_Calculations!S49</f>
        <v>#DIV/0!</v>
      </c>
      <c r="K43" s="98" t="e">
        <f>Med_Scenario_Calculations!T49</f>
        <v>#DIV/0!</v>
      </c>
      <c r="L43" s="98" t="e">
        <f>Med_Scenario_Calculations!U49</f>
        <v>#DIV/0!</v>
      </c>
      <c r="M43" s="98" t="e">
        <f>Med_Scenario_Calculations!V49</f>
        <v>#DIV/0!</v>
      </c>
    </row>
    <row r="44" spans="2:13" ht="14.25" x14ac:dyDescent="0.2">
      <c r="B44" s="97" t="s">
        <v>104</v>
      </c>
      <c r="C44" s="97" t="s">
        <v>62</v>
      </c>
      <c r="D44" s="97">
        <v>10</v>
      </c>
      <c r="E44" s="97" t="str">
        <f t="shared" si="0"/>
        <v>Tralopyril</v>
      </c>
      <c r="F44" s="98" t="e">
        <f>Med_Scenario_Calculations!K50</f>
        <v>#DIV/0!</v>
      </c>
      <c r="G44" s="98" t="e">
        <f>Med_Scenario_Calculations!L50</f>
        <v>#DIV/0!</v>
      </c>
      <c r="H44" s="98" t="e">
        <f>Med_Scenario_Calculations!M50</f>
        <v>#DIV/0!</v>
      </c>
      <c r="I44" s="98" t="e">
        <f>Med_Scenario_Calculations!N50</f>
        <v>#DIV/0!</v>
      </c>
      <c r="J44" s="98" t="e">
        <f>Med_Scenario_Calculations!S50</f>
        <v>#DIV/0!</v>
      </c>
      <c r="K44" s="98" t="e">
        <f>Med_Scenario_Calculations!T50</f>
        <v>#DIV/0!</v>
      </c>
      <c r="L44" s="98" t="e">
        <f>Med_Scenario_Calculations!U50</f>
        <v>#DIV/0!</v>
      </c>
      <c r="M44" s="98" t="e">
        <f>Med_Scenario_Calculations!V50</f>
        <v>#DIV/0!</v>
      </c>
    </row>
    <row r="45" spans="2:13" ht="14.25" x14ac:dyDescent="0.2">
      <c r="B45" s="97" t="s">
        <v>105</v>
      </c>
      <c r="C45" s="97" t="s">
        <v>62</v>
      </c>
      <c r="D45" s="97">
        <v>2</v>
      </c>
      <c r="E45" s="97" t="str">
        <f t="shared" si="0"/>
        <v>Tralopyril</v>
      </c>
      <c r="F45" s="98" t="e">
        <f>Med_Scenario_Calculations!K51</f>
        <v>#DIV/0!</v>
      </c>
      <c r="G45" s="98" t="e">
        <f>Med_Scenario_Calculations!L51</f>
        <v>#DIV/0!</v>
      </c>
      <c r="H45" s="98" t="e">
        <f>Med_Scenario_Calculations!M51</f>
        <v>#DIV/0!</v>
      </c>
      <c r="I45" s="98" t="e">
        <f>Med_Scenario_Calculations!N51</f>
        <v>#DIV/0!</v>
      </c>
      <c r="J45" s="98" t="e">
        <f>Med_Scenario_Calculations!S51</f>
        <v>#DIV/0!</v>
      </c>
      <c r="K45" s="98" t="e">
        <f>Med_Scenario_Calculations!T51</f>
        <v>#DIV/0!</v>
      </c>
      <c r="L45" s="98" t="e">
        <f>Med_Scenario_Calculations!U51</f>
        <v>#DIV/0!</v>
      </c>
      <c r="M45" s="98" t="e">
        <f>Med_Scenario_Calculations!V51</f>
        <v>#DIV/0!</v>
      </c>
    </row>
    <row r="46" spans="2:13" ht="14.25" x14ac:dyDescent="0.2">
      <c r="B46" s="97" t="s">
        <v>106</v>
      </c>
      <c r="C46" s="97" t="s">
        <v>62</v>
      </c>
      <c r="D46" s="97">
        <v>3</v>
      </c>
      <c r="E46" s="97" t="str">
        <f t="shared" si="0"/>
        <v>Tralopyril</v>
      </c>
      <c r="F46" s="98" t="e">
        <f>Med_Scenario_Calculations!K52</f>
        <v>#DIV/0!</v>
      </c>
      <c r="G46" s="98" t="e">
        <f>Med_Scenario_Calculations!L52</f>
        <v>#DIV/0!</v>
      </c>
      <c r="H46" s="98" t="e">
        <f>Med_Scenario_Calculations!M52</f>
        <v>#DIV/0!</v>
      </c>
      <c r="I46" s="98" t="e">
        <f>Med_Scenario_Calculations!N52</f>
        <v>#DIV/0!</v>
      </c>
      <c r="J46" s="98" t="e">
        <f>Med_Scenario_Calculations!S52</f>
        <v>#DIV/0!</v>
      </c>
      <c r="K46" s="98" t="e">
        <f>Med_Scenario_Calculations!T52</f>
        <v>#DIV/0!</v>
      </c>
      <c r="L46" s="98" t="e">
        <f>Med_Scenario_Calculations!U52</f>
        <v>#DIV/0!</v>
      </c>
      <c r="M46" s="98" t="e">
        <f>Med_Scenario_Calculations!V52</f>
        <v>#DIV/0!</v>
      </c>
    </row>
    <row r="47" spans="2:13" ht="14.25" x14ac:dyDescent="0.2">
      <c r="B47" s="97" t="s">
        <v>107</v>
      </c>
      <c r="C47" s="97" t="s">
        <v>62</v>
      </c>
      <c r="D47" s="97">
        <v>4</v>
      </c>
      <c r="E47" s="97" t="str">
        <f t="shared" si="0"/>
        <v>Tralopyril</v>
      </c>
      <c r="F47" s="98" t="e">
        <f>Med_Scenario_Calculations!K53</f>
        <v>#DIV/0!</v>
      </c>
      <c r="G47" s="98" t="e">
        <f>Med_Scenario_Calculations!L53</f>
        <v>#DIV/0!</v>
      </c>
      <c r="H47" s="98" t="e">
        <f>Med_Scenario_Calculations!M53</f>
        <v>#DIV/0!</v>
      </c>
      <c r="I47" s="98" t="e">
        <f>Med_Scenario_Calculations!N53</f>
        <v>#DIV/0!</v>
      </c>
      <c r="J47" s="98" t="e">
        <f>Med_Scenario_Calculations!S53</f>
        <v>#DIV/0!</v>
      </c>
      <c r="K47" s="98" t="e">
        <f>Med_Scenario_Calculations!T53</f>
        <v>#DIV/0!</v>
      </c>
      <c r="L47" s="98" t="e">
        <f>Med_Scenario_Calculations!U53</f>
        <v>#DIV/0!</v>
      </c>
      <c r="M47" s="98" t="e">
        <f>Med_Scenario_Calculations!V53</f>
        <v>#DIV/0!</v>
      </c>
    </row>
    <row r="48" spans="2:13" ht="14.25" x14ac:dyDescent="0.2">
      <c r="B48" s="97" t="s">
        <v>108</v>
      </c>
      <c r="C48" s="97" t="s">
        <v>62</v>
      </c>
      <c r="D48" s="97">
        <v>5</v>
      </c>
      <c r="E48" s="97" t="str">
        <f t="shared" si="0"/>
        <v>Tralopyril</v>
      </c>
      <c r="F48" s="98" t="e">
        <f>Med_Scenario_Calculations!K54</f>
        <v>#DIV/0!</v>
      </c>
      <c r="G48" s="98" t="e">
        <f>Med_Scenario_Calculations!L54</f>
        <v>#DIV/0!</v>
      </c>
      <c r="H48" s="98" t="e">
        <f>Med_Scenario_Calculations!M54</f>
        <v>#DIV/0!</v>
      </c>
      <c r="I48" s="98" t="e">
        <f>Med_Scenario_Calculations!N54</f>
        <v>#DIV/0!</v>
      </c>
      <c r="J48" s="98" t="e">
        <f>Med_Scenario_Calculations!S54</f>
        <v>#DIV/0!</v>
      </c>
      <c r="K48" s="98" t="e">
        <f>Med_Scenario_Calculations!T54</f>
        <v>#DIV/0!</v>
      </c>
      <c r="L48" s="98" t="e">
        <f>Med_Scenario_Calculations!U54</f>
        <v>#DIV/0!</v>
      </c>
      <c r="M48" s="98" t="e">
        <f>Med_Scenario_Calculations!V54</f>
        <v>#DIV/0!</v>
      </c>
    </row>
    <row r="49" spans="2:13" ht="14.25" x14ac:dyDescent="0.2">
      <c r="B49" s="97" t="s">
        <v>109</v>
      </c>
      <c r="C49" s="97" t="s">
        <v>62</v>
      </c>
      <c r="D49" s="97">
        <v>6</v>
      </c>
      <c r="E49" s="97" t="str">
        <f t="shared" si="0"/>
        <v>Tralopyril</v>
      </c>
      <c r="F49" s="98" t="e">
        <f>Med_Scenario_Calculations!K55</f>
        <v>#DIV/0!</v>
      </c>
      <c r="G49" s="98" t="e">
        <f>Med_Scenario_Calculations!L55</f>
        <v>#DIV/0!</v>
      </c>
      <c r="H49" s="98" t="e">
        <f>Med_Scenario_Calculations!M55</f>
        <v>#DIV/0!</v>
      </c>
      <c r="I49" s="98" t="e">
        <f>Med_Scenario_Calculations!N55</f>
        <v>#DIV/0!</v>
      </c>
      <c r="J49" s="98" t="e">
        <f>Med_Scenario_Calculations!S55</f>
        <v>#DIV/0!</v>
      </c>
      <c r="K49" s="98" t="e">
        <f>Med_Scenario_Calculations!T55</f>
        <v>#DIV/0!</v>
      </c>
      <c r="L49" s="98" t="e">
        <f>Med_Scenario_Calculations!U55</f>
        <v>#DIV/0!</v>
      </c>
      <c r="M49" s="98" t="e">
        <f>Med_Scenario_Calculations!V55</f>
        <v>#DIV/0!</v>
      </c>
    </row>
    <row r="50" spans="2:13" ht="14.25" x14ac:dyDescent="0.2">
      <c r="B50" s="97" t="s">
        <v>110</v>
      </c>
      <c r="C50" s="97" t="s">
        <v>62</v>
      </c>
      <c r="D50" s="97">
        <v>7</v>
      </c>
      <c r="E50" s="97" t="str">
        <f t="shared" si="0"/>
        <v>Tralopyril</v>
      </c>
      <c r="F50" s="98" t="e">
        <f>Med_Scenario_Calculations!K56</f>
        <v>#DIV/0!</v>
      </c>
      <c r="G50" s="98" t="e">
        <f>Med_Scenario_Calculations!L56</f>
        <v>#DIV/0!</v>
      </c>
      <c r="H50" s="98" t="e">
        <f>Med_Scenario_Calculations!M56</f>
        <v>#DIV/0!</v>
      </c>
      <c r="I50" s="98" t="e">
        <f>Med_Scenario_Calculations!N56</f>
        <v>#DIV/0!</v>
      </c>
      <c r="J50" s="98" t="e">
        <f>Med_Scenario_Calculations!S56</f>
        <v>#DIV/0!</v>
      </c>
      <c r="K50" s="98" t="e">
        <f>Med_Scenario_Calculations!T56</f>
        <v>#DIV/0!</v>
      </c>
      <c r="L50" s="98" t="e">
        <f>Med_Scenario_Calculations!U56</f>
        <v>#DIV/0!</v>
      </c>
      <c r="M50" s="98" t="e">
        <f>Med_Scenario_Calculations!V56</f>
        <v>#DIV/0!</v>
      </c>
    </row>
    <row r="51" spans="2:13" ht="14.25" x14ac:dyDescent="0.2">
      <c r="B51" s="97" t="s">
        <v>111</v>
      </c>
      <c r="C51" s="97" t="s">
        <v>62</v>
      </c>
      <c r="D51" s="97">
        <v>8</v>
      </c>
      <c r="E51" s="97" t="str">
        <f t="shared" si="0"/>
        <v>Tralopyril</v>
      </c>
      <c r="F51" s="98" t="e">
        <f>Med_Scenario_Calculations!K57</f>
        <v>#DIV/0!</v>
      </c>
      <c r="G51" s="98" t="e">
        <f>Med_Scenario_Calculations!L57</f>
        <v>#DIV/0!</v>
      </c>
      <c r="H51" s="98" t="e">
        <f>Med_Scenario_Calculations!M57</f>
        <v>#DIV/0!</v>
      </c>
      <c r="I51" s="98" t="e">
        <f>Med_Scenario_Calculations!N57</f>
        <v>#DIV/0!</v>
      </c>
      <c r="J51" s="98" t="e">
        <f>Med_Scenario_Calculations!S57</f>
        <v>#DIV/0!</v>
      </c>
      <c r="K51" s="98" t="e">
        <f>Med_Scenario_Calculations!T57</f>
        <v>#DIV/0!</v>
      </c>
      <c r="L51" s="98" t="e">
        <f>Med_Scenario_Calculations!U57</f>
        <v>#DIV/0!</v>
      </c>
      <c r="M51" s="98" t="e">
        <f>Med_Scenario_Calculations!V57</f>
        <v>#DIV/0!</v>
      </c>
    </row>
    <row r="52" spans="2:13" ht="14.25" x14ac:dyDescent="0.2">
      <c r="B52" s="97" t="s">
        <v>112</v>
      </c>
      <c r="C52" s="97" t="s">
        <v>62</v>
      </c>
      <c r="D52" s="97">
        <v>9</v>
      </c>
      <c r="E52" s="97" t="str">
        <f t="shared" si="0"/>
        <v>Tralopyril</v>
      </c>
      <c r="F52" s="98" t="e">
        <f>Med_Scenario_Calculations!K58</f>
        <v>#DIV/0!</v>
      </c>
      <c r="G52" s="98" t="e">
        <f>Med_Scenario_Calculations!L58</f>
        <v>#DIV/0!</v>
      </c>
      <c r="H52" s="98" t="e">
        <f>Med_Scenario_Calculations!M58</f>
        <v>#DIV/0!</v>
      </c>
      <c r="I52" s="98" t="e">
        <f>Med_Scenario_Calculations!N58</f>
        <v>#DIV/0!</v>
      </c>
      <c r="J52" s="98" t="e">
        <f>Med_Scenario_Calculations!S58</f>
        <v>#DIV/0!</v>
      </c>
      <c r="K52" s="98" t="e">
        <f>Med_Scenario_Calculations!T58</f>
        <v>#DIV/0!</v>
      </c>
      <c r="L52" s="98" t="e">
        <f>Med_Scenario_Calculations!U58</f>
        <v>#DIV/0!</v>
      </c>
      <c r="M52" s="98" t="e">
        <f>Med_Scenario_Calculations!V58</f>
        <v>#DIV/0!</v>
      </c>
    </row>
    <row r="53" spans="2:13" ht="14.25" x14ac:dyDescent="0.2">
      <c r="B53" s="97" t="s">
        <v>113</v>
      </c>
      <c r="C53" s="97" t="s">
        <v>63</v>
      </c>
      <c r="D53" s="97">
        <v>1</v>
      </c>
      <c r="E53" s="97" t="str">
        <f t="shared" si="0"/>
        <v>Tralopyril</v>
      </c>
      <c r="F53" s="98" t="e">
        <f>Med_Scenario_Calculations!K59</f>
        <v>#DIV/0!</v>
      </c>
      <c r="G53" s="98" t="e">
        <f>Med_Scenario_Calculations!L59</f>
        <v>#DIV/0!</v>
      </c>
      <c r="H53" s="98" t="e">
        <f>Med_Scenario_Calculations!M59</f>
        <v>#DIV/0!</v>
      </c>
      <c r="I53" s="98" t="e">
        <f>Med_Scenario_Calculations!N59</f>
        <v>#DIV/0!</v>
      </c>
      <c r="J53" s="98" t="e">
        <f>Med_Scenario_Calculations!S59</f>
        <v>#DIV/0!</v>
      </c>
      <c r="K53" s="98" t="e">
        <f>Med_Scenario_Calculations!T59</f>
        <v>#DIV/0!</v>
      </c>
      <c r="L53" s="98" t="e">
        <f>Med_Scenario_Calculations!U59</f>
        <v>#DIV/0!</v>
      </c>
      <c r="M53" s="98" t="e">
        <f>Med_Scenario_Calculations!V59</f>
        <v>#DIV/0!</v>
      </c>
    </row>
    <row r="54" spans="2:13" ht="14.25" x14ac:dyDescent="0.2">
      <c r="B54" s="97" t="s">
        <v>114</v>
      </c>
      <c r="C54" s="97" t="s">
        <v>63</v>
      </c>
      <c r="D54" s="97">
        <v>3</v>
      </c>
      <c r="E54" s="97" t="str">
        <f t="shared" si="0"/>
        <v>Tralopyril</v>
      </c>
      <c r="F54" s="98" t="e">
        <f>Med_Scenario_Calculations!K60</f>
        <v>#DIV/0!</v>
      </c>
      <c r="G54" s="98" t="e">
        <f>Med_Scenario_Calculations!L60</f>
        <v>#DIV/0!</v>
      </c>
      <c r="H54" s="98" t="e">
        <f>Med_Scenario_Calculations!M60</f>
        <v>#DIV/0!</v>
      </c>
      <c r="I54" s="98" t="e">
        <f>Med_Scenario_Calculations!N60</f>
        <v>#DIV/0!</v>
      </c>
      <c r="J54" s="98" t="e">
        <f>Med_Scenario_Calculations!S60</f>
        <v>#DIV/0!</v>
      </c>
      <c r="K54" s="98" t="e">
        <f>Med_Scenario_Calculations!T60</f>
        <v>#DIV/0!</v>
      </c>
      <c r="L54" s="98" t="e">
        <f>Med_Scenario_Calculations!U60</f>
        <v>#DIV/0!</v>
      </c>
      <c r="M54" s="98" t="e">
        <f>Med_Scenario_Calculations!V60</f>
        <v>#DIV/0!</v>
      </c>
    </row>
    <row r="55" spans="2:13" ht="14.25" x14ac:dyDescent="0.2">
      <c r="B55" s="97" t="s">
        <v>115</v>
      </c>
      <c r="C55" s="97" t="s">
        <v>63</v>
      </c>
      <c r="D55" s="97">
        <v>4</v>
      </c>
      <c r="E55" s="97" t="str">
        <f t="shared" si="0"/>
        <v>Tralopyril</v>
      </c>
      <c r="F55" s="98" t="e">
        <f>Med_Scenario_Calculations!K61</f>
        <v>#DIV/0!</v>
      </c>
      <c r="G55" s="98" t="e">
        <f>Med_Scenario_Calculations!L61</f>
        <v>#DIV/0!</v>
      </c>
      <c r="H55" s="98" t="e">
        <f>Med_Scenario_Calculations!M61</f>
        <v>#DIV/0!</v>
      </c>
      <c r="I55" s="98" t="e">
        <f>Med_Scenario_Calculations!N61</f>
        <v>#DIV/0!</v>
      </c>
      <c r="J55" s="98" t="e">
        <f>Med_Scenario_Calculations!S61</f>
        <v>#DIV/0!</v>
      </c>
      <c r="K55" s="98" t="e">
        <f>Med_Scenario_Calculations!T61</f>
        <v>#DIV/0!</v>
      </c>
      <c r="L55" s="98" t="e">
        <f>Med_Scenario_Calculations!U61</f>
        <v>#DIV/0!</v>
      </c>
      <c r="M55" s="98" t="e">
        <f>Med_Scenario_Calculations!V61</f>
        <v>#DIV/0!</v>
      </c>
    </row>
    <row r="56" spans="2:13" ht="14.25" x14ac:dyDescent="0.2">
      <c r="B56" s="97" t="s">
        <v>116</v>
      </c>
      <c r="C56" s="97" t="s">
        <v>63</v>
      </c>
      <c r="D56" s="97">
        <v>5</v>
      </c>
      <c r="E56" s="97" t="str">
        <f t="shared" si="0"/>
        <v>Tralopyril</v>
      </c>
      <c r="F56" s="98" t="e">
        <f>Med_Scenario_Calculations!K62</f>
        <v>#DIV/0!</v>
      </c>
      <c r="G56" s="98" t="e">
        <f>Med_Scenario_Calculations!L62</f>
        <v>#DIV/0!</v>
      </c>
      <c r="H56" s="98" t="e">
        <f>Med_Scenario_Calculations!M62</f>
        <v>#DIV/0!</v>
      </c>
      <c r="I56" s="98" t="e">
        <f>Med_Scenario_Calculations!N62</f>
        <v>#DIV/0!</v>
      </c>
      <c r="J56" s="98" t="e">
        <f>Med_Scenario_Calculations!S62</f>
        <v>#DIV/0!</v>
      </c>
      <c r="K56" s="98" t="e">
        <f>Med_Scenario_Calculations!T62</f>
        <v>#DIV/0!</v>
      </c>
      <c r="L56" s="98" t="e">
        <f>Med_Scenario_Calculations!U62</f>
        <v>#DIV/0!</v>
      </c>
      <c r="M56" s="98" t="e">
        <f>Med_Scenario_Calculations!V62</f>
        <v>#DIV/0!</v>
      </c>
    </row>
    <row r="57" spans="2:13" ht="14.25" x14ac:dyDescent="0.2">
      <c r="B57" s="97" t="s">
        <v>117</v>
      </c>
      <c r="C57" s="97" t="s">
        <v>64</v>
      </c>
      <c r="D57" s="97">
        <v>1</v>
      </c>
      <c r="E57" s="97" t="str">
        <f t="shared" si="0"/>
        <v>Tralopyril</v>
      </c>
      <c r="F57" s="98" t="e">
        <f>Med_Scenario_Calculations!K63</f>
        <v>#DIV/0!</v>
      </c>
      <c r="G57" s="98" t="e">
        <f>Med_Scenario_Calculations!L63</f>
        <v>#DIV/0!</v>
      </c>
      <c r="H57" s="98" t="e">
        <f>Med_Scenario_Calculations!M63</f>
        <v>#DIV/0!</v>
      </c>
      <c r="I57" s="98" t="e">
        <f>Med_Scenario_Calculations!N63</f>
        <v>#DIV/0!</v>
      </c>
      <c r="J57" s="98" t="e">
        <f>Med_Scenario_Calculations!S63</f>
        <v>#DIV/0!</v>
      </c>
      <c r="K57" s="98" t="e">
        <f>Med_Scenario_Calculations!T63</f>
        <v>#DIV/0!</v>
      </c>
      <c r="L57" s="98" t="e">
        <f>Med_Scenario_Calculations!U63</f>
        <v>#DIV/0!</v>
      </c>
      <c r="M57" s="98" t="e">
        <f>Med_Scenario_Calculations!V63</f>
        <v>#DIV/0!</v>
      </c>
    </row>
    <row r="58" spans="2:13" ht="14.25" x14ac:dyDescent="0.2">
      <c r="B58" s="97" t="s">
        <v>118</v>
      </c>
      <c r="C58" s="97" t="s">
        <v>64</v>
      </c>
      <c r="D58" s="97">
        <v>2</v>
      </c>
      <c r="E58" s="97" t="str">
        <f t="shared" si="0"/>
        <v>Tralopyril</v>
      </c>
      <c r="F58" s="98" t="e">
        <f>Med_Scenario_Calculations!K64</f>
        <v>#DIV/0!</v>
      </c>
      <c r="G58" s="98" t="e">
        <f>Med_Scenario_Calculations!L64</f>
        <v>#DIV/0!</v>
      </c>
      <c r="H58" s="98" t="e">
        <f>Med_Scenario_Calculations!M64</f>
        <v>#DIV/0!</v>
      </c>
      <c r="I58" s="98" t="e">
        <f>Med_Scenario_Calculations!N64</f>
        <v>#DIV/0!</v>
      </c>
      <c r="J58" s="98" t="e">
        <f>Med_Scenario_Calculations!S64</f>
        <v>#DIV/0!</v>
      </c>
      <c r="K58" s="98" t="e">
        <f>Med_Scenario_Calculations!T64</f>
        <v>#DIV/0!</v>
      </c>
      <c r="L58" s="98" t="e">
        <f>Med_Scenario_Calculations!U64</f>
        <v>#DIV/0!</v>
      </c>
      <c r="M58" s="98" t="e">
        <f>Med_Scenario_Calculations!V64</f>
        <v>#DIV/0!</v>
      </c>
    </row>
    <row r="59" spans="2:13" ht="14.25" x14ac:dyDescent="0.2">
      <c r="B59" s="97" t="s">
        <v>119</v>
      </c>
      <c r="C59" s="97" t="s">
        <v>64</v>
      </c>
      <c r="D59" s="97">
        <v>3</v>
      </c>
      <c r="E59" s="97" t="str">
        <f t="shared" si="0"/>
        <v>Tralopyril</v>
      </c>
      <c r="F59" s="98" t="e">
        <f>Med_Scenario_Calculations!K65</f>
        <v>#DIV/0!</v>
      </c>
      <c r="G59" s="98" t="e">
        <f>Med_Scenario_Calculations!L65</f>
        <v>#DIV/0!</v>
      </c>
      <c r="H59" s="98" t="e">
        <f>Med_Scenario_Calculations!M65</f>
        <v>#DIV/0!</v>
      </c>
      <c r="I59" s="98" t="e">
        <f>Med_Scenario_Calculations!N65</f>
        <v>#DIV/0!</v>
      </c>
      <c r="J59" s="98" t="e">
        <f>Med_Scenario_Calculations!S65</f>
        <v>#DIV/0!</v>
      </c>
      <c r="K59" s="98" t="e">
        <f>Med_Scenario_Calculations!T65</f>
        <v>#DIV/0!</v>
      </c>
      <c r="L59" s="98" t="e">
        <f>Med_Scenario_Calculations!U65</f>
        <v>#DIV/0!</v>
      </c>
      <c r="M59" s="98" t="e">
        <f>Med_Scenario_Calculations!V65</f>
        <v>#DIV/0!</v>
      </c>
    </row>
    <row r="60" spans="2:13" x14ac:dyDescent="0.2">
      <c r="B60" s="167" t="s">
        <v>269</v>
      </c>
      <c r="C60" s="167"/>
      <c r="D60" s="167"/>
      <c r="E60" s="167"/>
      <c r="F60" s="99" t="e">
        <f>Med_Scenario_Calculations!K68</f>
        <v>#DIV/0!</v>
      </c>
      <c r="G60" s="99" t="e">
        <f>Med_Scenario_Calculations!L68</f>
        <v>#DIV/0!</v>
      </c>
      <c r="H60" s="99" t="e">
        <f>Med_Scenario_Calculations!M68</f>
        <v>#DIV/0!</v>
      </c>
      <c r="I60" s="99" t="e">
        <f>Med_Scenario_Calculations!N68</f>
        <v>#DIV/0!</v>
      </c>
      <c r="J60" s="100" t="e">
        <f>Med_Scenario_Calculations!S68</f>
        <v>#DIV/0!</v>
      </c>
      <c r="K60" s="100" t="e">
        <f>Med_Scenario_Calculations!T68</f>
        <v>#DIV/0!</v>
      </c>
      <c r="L60" s="100" t="e">
        <f>Med_Scenario_Calculations!U68</f>
        <v>#DIV/0!</v>
      </c>
      <c r="M60" s="100" t="e">
        <f>Med_Scenario_Calculations!V68</f>
        <v>#DIV/0!</v>
      </c>
    </row>
    <row r="61" spans="2:13" x14ac:dyDescent="0.2">
      <c r="B61" s="167" t="s">
        <v>120</v>
      </c>
      <c r="C61" s="167"/>
      <c r="D61" s="167"/>
      <c r="E61" s="167"/>
      <c r="F61" s="99" t="e">
        <f>Med_Scenario_Calculations!K66</f>
        <v>#DIV/0!</v>
      </c>
      <c r="G61" s="99" t="e">
        <f>Med_Scenario_Calculations!L66</f>
        <v>#DIV/0!</v>
      </c>
      <c r="H61" s="99" t="e">
        <f>Med_Scenario_Calculations!M66</f>
        <v>#DIV/0!</v>
      </c>
      <c r="I61" s="99"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7" t="s">
        <v>121</v>
      </c>
      <c r="C62" s="167"/>
      <c r="D62" s="167"/>
      <c r="E62" s="167"/>
      <c r="F62" s="99" t="e">
        <f>Med_Scenario_Calculations!K67</f>
        <v>#DIV/0!</v>
      </c>
      <c r="G62" s="99" t="e">
        <f>Med_Scenario_Calculations!L67</f>
        <v>#DIV/0!</v>
      </c>
      <c r="H62" s="99" t="e">
        <f>Med_Scenario_Calculations!M67</f>
        <v>#DIV/0!</v>
      </c>
      <c r="I62" s="99"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62:E62"/>
    <mergeCell ref="C13:D13"/>
    <mergeCell ref="B12:M12"/>
    <mergeCell ref="B6:G6"/>
    <mergeCell ref="B7:F7"/>
    <mergeCell ref="B8:F8"/>
    <mergeCell ref="B9:F9"/>
    <mergeCell ref="B4:M4"/>
    <mergeCell ref="B2:M2"/>
    <mergeCell ref="B10:F10"/>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zoomScale="85" zoomScaleNormal="85" workbookViewId="0"/>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3" t="s">
        <v>306</v>
      </c>
      <c r="C2" s="143"/>
      <c r="D2" s="143"/>
      <c r="E2" s="143"/>
      <c r="F2" s="143"/>
      <c r="G2" s="143"/>
      <c r="H2" s="143"/>
      <c r="I2" s="143"/>
      <c r="J2" s="143"/>
      <c r="K2" s="143"/>
      <c r="L2" s="143"/>
      <c r="M2" s="143"/>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1.6999999999999999E-3</v>
      </c>
    </row>
    <row r="8" spans="2:14" ht="14.25" x14ac:dyDescent="0.2">
      <c r="B8" s="170" t="s">
        <v>246</v>
      </c>
      <c r="C8" s="170"/>
      <c r="D8" s="170"/>
      <c r="E8" s="170"/>
      <c r="F8" s="170"/>
      <c r="G8" s="52">
        <f>PNEC_Sediment_Inside</f>
        <v>7.9000000000000001E-4</v>
      </c>
    </row>
    <row r="9" spans="2:14" ht="14.25" x14ac:dyDescent="0.2">
      <c r="B9" s="170" t="s">
        <v>247</v>
      </c>
      <c r="C9" s="170"/>
      <c r="D9" s="170"/>
      <c r="E9" s="170"/>
      <c r="F9" s="170"/>
      <c r="G9" s="52">
        <f>PNEC_Aquatic_Surrounding</f>
        <v>1.6999999999999999E-3</v>
      </c>
    </row>
    <row r="10" spans="2:14" ht="14.25" x14ac:dyDescent="0.2">
      <c r="B10" s="169" t="s">
        <v>270</v>
      </c>
      <c r="C10" s="170"/>
      <c r="D10" s="170"/>
      <c r="E10" s="170"/>
      <c r="F10" s="170"/>
      <c r="G10" s="52">
        <f>PNEC_Sediment_Surrounding</f>
        <v>7.9000000000000001E-4</v>
      </c>
    </row>
    <row r="11" spans="2:14" ht="13.5" thickBot="1" x14ac:dyDescent="0.25"/>
    <row r="12" spans="2:14" ht="15.75" thickBot="1" x14ac:dyDescent="0.25">
      <c r="B12" s="172" t="s">
        <v>241</v>
      </c>
      <c r="C12" s="173"/>
      <c r="D12" s="173"/>
      <c r="E12" s="173"/>
      <c r="F12" s="173"/>
      <c r="G12" s="173"/>
      <c r="H12" s="173"/>
      <c r="I12" s="173"/>
      <c r="J12" s="173"/>
      <c r="K12" s="173"/>
      <c r="L12" s="173"/>
      <c r="M12" s="173"/>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180</v>
      </c>
      <c r="C14" s="97" t="s">
        <v>239</v>
      </c>
      <c r="D14" s="97">
        <v>11</v>
      </c>
      <c r="E14" s="97" t="str">
        <f t="shared" ref="E14:E51" si="0">Compound_Name</f>
        <v>Tralopyril</v>
      </c>
      <c r="F14" s="98" t="e">
        <f>Baltic_Scenario_Calculations!K20</f>
        <v>#DIV/0!</v>
      </c>
      <c r="G14" s="98" t="e">
        <f>Baltic_Scenario_Calculations!L20</f>
        <v>#DIV/0!</v>
      </c>
      <c r="H14" s="98" t="e">
        <f>Baltic_Scenario_Calculations!M20</f>
        <v>#DIV/0!</v>
      </c>
      <c r="I14" s="98" t="e">
        <f>Baltic_Scenario_Calculations!N20</f>
        <v>#DIV/0!</v>
      </c>
      <c r="J14" s="98" t="e">
        <f>Baltic_Scenario_Calculations!S20</f>
        <v>#DIV/0!</v>
      </c>
      <c r="K14" s="98" t="e">
        <f>Baltic_Scenario_Calculations!T20</f>
        <v>#DIV/0!</v>
      </c>
      <c r="L14" s="98" t="e">
        <f>Baltic_Scenario_Calculations!U20</f>
        <v>#DIV/0!</v>
      </c>
      <c r="M14" s="98" t="e">
        <f>Baltic_Scenario_Calculations!V20</f>
        <v>#DIV/0!</v>
      </c>
    </row>
    <row r="15" spans="2:14" ht="14.25" x14ac:dyDescent="0.2">
      <c r="B15" s="97" t="s">
        <v>181</v>
      </c>
      <c r="C15" s="97" t="s">
        <v>238</v>
      </c>
      <c r="D15" s="97">
        <v>8</v>
      </c>
      <c r="E15" s="97" t="str">
        <f t="shared" si="0"/>
        <v>Tralopyril</v>
      </c>
      <c r="F15" s="98" t="e">
        <f>Baltic_Scenario_Calculations!K21</f>
        <v>#DIV/0!</v>
      </c>
      <c r="G15" s="98" t="e">
        <f>Baltic_Scenario_Calculations!L21</f>
        <v>#DIV/0!</v>
      </c>
      <c r="H15" s="98" t="e">
        <f>Baltic_Scenario_Calculations!M21</f>
        <v>#DIV/0!</v>
      </c>
      <c r="I15" s="98" t="e">
        <f>Baltic_Scenario_Calculations!N21</f>
        <v>#DIV/0!</v>
      </c>
      <c r="J15" s="98" t="e">
        <f>Baltic_Scenario_Calculations!S21</f>
        <v>#DIV/0!</v>
      </c>
      <c r="K15" s="98" t="e">
        <f>Baltic_Scenario_Calculations!T21</f>
        <v>#DIV/0!</v>
      </c>
      <c r="L15" s="98" t="e">
        <f>Baltic_Scenario_Calculations!U21</f>
        <v>#DIV/0!</v>
      </c>
      <c r="M15" s="98" t="e">
        <f>Baltic_Scenario_Calculations!V21</f>
        <v>#DIV/0!</v>
      </c>
    </row>
    <row r="16" spans="2:14" ht="14.25" x14ac:dyDescent="0.2">
      <c r="B16" s="97" t="s">
        <v>182</v>
      </c>
      <c r="C16" s="97" t="s">
        <v>238</v>
      </c>
      <c r="D16" s="97">
        <v>12</v>
      </c>
      <c r="E16" s="97" t="str">
        <f t="shared" si="0"/>
        <v>Tralopyril</v>
      </c>
      <c r="F16" s="98" t="e">
        <f>Baltic_Scenario_Calculations!K22</f>
        <v>#DIV/0!</v>
      </c>
      <c r="G16" s="98" t="e">
        <f>Baltic_Scenario_Calculations!L22</f>
        <v>#DIV/0!</v>
      </c>
      <c r="H16" s="98" t="e">
        <f>Baltic_Scenario_Calculations!M22</f>
        <v>#DIV/0!</v>
      </c>
      <c r="I16" s="98" t="e">
        <f>Baltic_Scenario_Calculations!N22</f>
        <v>#DIV/0!</v>
      </c>
      <c r="J16" s="98" t="e">
        <f>Baltic_Scenario_Calculations!S22</f>
        <v>#DIV/0!</v>
      </c>
      <c r="K16" s="98" t="e">
        <f>Baltic_Scenario_Calculations!T22</f>
        <v>#DIV/0!</v>
      </c>
      <c r="L16" s="98" t="e">
        <f>Baltic_Scenario_Calculations!U22</f>
        <v>#DIV/0!</v>
      </c>
      <c r="M16" s="98" t="e">
        <f>Baltic_Scenario_Calculations!V22</f>
        <v>#DIV/0!</v>
      </c>
    </row>
    <row r="17" spans="2:13" ht="14.25" x14ac:dyDescent="0.2">
      <c r="B17" s="97" t="s">
        <v>183</v>
      </c>
      <c r="C17" s="97" t="s">
        <v>238</v>
      </c>
      <c r="D17" s="97">
        <v>13</v>
      </c>
      <c r="E17" s="97" t="str">
        <f t="shared" si="0"/>
        <v>Tralopyril</v>
      </c>
      <c r="F17" s="98" t="e">
        <f>Baltic_Scenario_Calculations!K23</f>
        <v>#DIV/0!</v>
      </c>
      <c r="G17" s="98" t="e">
        <f>Baltic_Scenario_Calculations!L23</f>
        <v>#DIV/0!</v>
      </c>
      <c r="H17" s="98" t="e">
        <f>Baltic_Scenario_Calculations!M23</f>
        <v>#DIV/0!</v>
      </c>
      <c r="I17" s="98" t="e">
        <f>Baltic_Scenario_Calculations!N23</f>
        <v>#DIV/0!</v>
      </c>
      <c r="J17" s="98" t="e">
        <f>Baltic_Scenario_Calculations!S23</f>
        <v>#DIV/0!</v>
      </c>
      <c r="K17" s="98" t="e">
        <f>Baltic_Scenario_Calculations!T23</f>
        <v>#DIV/0!</v>
      </c>
      <c r="L17" s="98" t="e">
        <f>Baltic_Scenario_Calculations!U23</f>
        <v>#DIV/0!</v>
      </c>
      <c r="M17" s="98" t="e">
        <f>Baltic_Scenario_Calculations!V23</f>
        <v>#DIV/0!</v>
      </c>
    </row>
    <row r="18" spans="2:13" ht="14.25" x14ac:dyDescent="0.2">
      <c r="B18" s="97" t="s">
        <v>184</v>
      </c>
      <c r="C18" s="97" t="s">
        <v>238</v>
      </c>
      <c r="D18" s="97">
        <v>14</v>
      </c>
      <c r="E18" s="97" t="str">
        <f t="shared" si="0"/>
        <v>Tralopyril</v>
      </c>
      <c r="F18" s="98" t="e">
        <f>Baltic_Scenario_Calculations!K24</f>
        <v>#DIV/0!</v>
      </c>
      <c r="G18" s="98" t="e">
        <f>Baltic_Scenario_Calculations!L24</f>
        <v>#DIV/0!</v>
      </c>
      <c r="H18" s="98" t="e">
        <f>Baltic_Scenario_Calculations!M24</f>
        <v>#DIV/0!</v>
      </c>
      <c r="I18" s="98" t="e">
        <f>Baltic_Scenario_Calculations!N24</f>
        <v>#DIV/0!</v>
      </c>
      <c r="J18" s="98" t="e">
        <f>Baltic_Scenario_Calculations!S24</f>
        <v>#DIV/0!</v>
      </c>
      <c r="K18" s="98" t="e">
        <f>Baltic_Scenario_Calculations!T24</f>
        <v>#DIV/0!</v>
      </c>
      <c r="L18" s="98" t="e">
        <f>Baltic_Scenario_Calculations!U24</f>
        <v>#DIV/0!</v>
      </c>
      <c r="M18" s="98" t="e">
        <f>Baltic_Scenario_Calculations!V24</f>
        <v>#DIV/0!</v>
      </c>
    </row>
    <row r="19" spans="2:13" ht="14.25" x14ac:dyDescent="0.2">
      <c r="B19" s="97" t="s">
        <v>185</v>
      </c>
      <c r="C19" s="97" t="s">
        <v>238</v>
      </c>
      <c r="D19" s="97">
        <v>15</v>
      </c>
      <c r="E19" s="97" t="str">
        <f t="shared" si="0"/>
        <v>Tralopyril</v>
      </c>
      <c r="F19" s="98" t="e">
        <f>Baltic_Scenario_Calculations!K25</f>
        <v>#DIV/0!</v>
      </c>
      <c r="G19" s="98" t="e">
        <f>Baltic_Scenario_Calculations!L25</f>
        <v>#DIV/0!</v>
      </c>
      <c r="H19" s="98" t="e">
        <f>Baltic_Scenario_Calculations!M25</f>
        <v>#DIV/0!</v>
      </c>
      <c r="I19" s="98" t="e">
        <f>Baltic_Scenario_Calculations!N25</f>
        <v>#DIV/0!</v>
      </c>
      <c r="J19" s="98" t="e">
        <f>Baltic_Scenario_Calculations!S25</f>
        <v>#DIV/0!</v>
      </c>
      <c r="K19" s="98" t="e">
        <f>Baltic_Scenario_Calculations!T25</f>
        <v>#DIV/0!</v>
      </c>
      <c r="L19" s="98" t="e">
        <f>Baltic_Scenario_Calculations!U25</f>
        <v>#DIV/0!</v>
      </c>
      <c r="M19" s="98" t="e">
        <f>Baltic_Scenario_Calculations!V25</f>
        <v>#DIV/0!</v>
      </c>
    </row>
    <row r="20" spans="2:13" ht="14.25" x14ac:dyDescent="0.2">
      <c r="B20" s="97" t="s">
        <v>186</v>
      </c>
      <c r="C20" s="97" t="s">
        <v>238</v>
      </c>
      <c r="D20" s="97">
        <v>16</v>
      </c>
      <c r="E20" s="97" t="str">
        <f t="shared" si="0"/>
        <v>Tralopyril</v>
      </c>
      <c r="F20" s="98" t="e">
        <f>Baltic_Scenario_Calculations!K26</f>
        <v>#DIV/0!</v>
      </c>
      <c r="G20" s="98" t="e">
        <f>Baltic_Scenario_Calculations!L26</f>
        <v>#DIV/0!</v>
      </c>
      <c r="H20" s="98" t="e">
        <f>Baltic_Scenario_Calculations!M26</f>
        <v>#DIV/0!</v>
      </c>
      <c r="I20" s="98" t="e">
        <f>Baltic_Scenario_Calculations!N26</f>
        <v>#DIV/0!</v>
      </c>
      <c r="J20" s="98" t="e">
        <f>Baltic_Scenario_Calculations!S26</f>
        <v>#DIV/0!</v>
      </c>
      <c r="K20" s="98" t="e">
        <f>Baltic_Scenario_Calculations!T26</f>
        <v>#DIV/0!</v>
      </c>
      <c r="L20" s="98" t="e">
        <f>Baltic_Scenario_Calculations!U26</f>
        <v>#DIV/0!</v>
      </c>
      <c r="M20" s="98" t="e">
        <f>Baltic_Scenario_Calculations!V26</f>
        <v>#DIV/0!</v>
      </c>
    </row>
    <row r="21" spans="2:13" ht="14.25" x14ac:dyDescent="0.2">
      <c r="B21" s="97" t="s">
        <v>187</v>
      </c>
      <c r="C21" s="97" t="s">
        <v>249</v>
      </c>
      <c r="D21" s="97">
        <v>8</v>
      </c>
      <c r="E21" s="97" t="str">
        <f t="shared" si="0"/>
        <v>Tralopyril</v>
      </c>
      <c r="F21" s="98" t="e">
        <f>Baltic_Scenario_Calculations!K27</f>
        <v>#DIV/0!</v>
      </c>
      <c r="G21" s="98" t="e">
        <f>Baltic_Scenario_Calculations!L27</f>
        <v>#DIV/0!</v>
      </c>
      <c r="H21" s="98" t="e">
        <f>Baltic_Scenario_Calculations!M27</f>
        <v>#DIV/0!</v>
      </c>
      <c r="I21" s="98" t="e">
        <f>Baltic_Scenario_Calculations!N27</f>
        <v>#DIV/0!</v>
      </c>
      <c r="J21" s="98" t="e">
        <f>Baltic_Scenario_Calculations!S27</f>
        <v>#DIV/0!</v>
      </c>
      <c r="K21" s="98" t="e">
        <f>Baltic_Scenario_Calculations!T27</f>
        <v>#DIV/0!</v>
      </c>
      <c r="L21" s="98" t="e">
        <f>Baltic_Scenario_Calculations!U27</f>
        <v>#DIV/0!</v>
      </c>
      <c r="M21" s="98" t="e">
        <f>Baltic_Scenario_Calculations!V27</f>
        <v>#DIV/0!</v>
      </c>
    </row>
    <row r="22" spans="2:13" ht="14.25" x14ac:dyDescent="0.2">
      <c r="B22" s="97" t="s">
        <v>188</v>
      </c>
      <c r="C22" s="97" t="s">
        <v>249</v>
      </c>
      <c r="D22" s="97">
        <v>9</v>
      </c>
      <c r="E22" s="97" t="str">
        <f t="shared" si="0"/>
        <v>Tralopyril</v>
      </c>
      <c r="F22" s="98" t="e">
        <f>Baltic_Scenario_Calculations!K28</f>
        <v>#DIV/0!</v>
      </c>
      <c r="G22" s="98" t="e">
        <f>Baltic_Scenario_Calculations!L28</f>
        <v>#DIV/0!</v>
      </c>
      <c r="H22" s="98" t="e">
        <f>Baltic_Scenario_Calculations!M28</f>
        <v>#DIV/0!</v>
      </c>
      <c r="I22" s="98" t="e">
        <f>Baltic_Scenario_Calculations!N28</f>
        <v>#DIV/0!</v>
      </c>
      <c r="J22" s="98" t="e">
        <f>Baltic_Scenario_Calculations!S28</f>
        <v>#DIV/0!</v>
      </c>
      <c r="K22" s="98" t="e">
        <f>Baltic_Scenario_Calculations!T28</f>
        <v>#DIV/0!</v>
      </c>
      <c r="L22" s="98" t="e">
        <f>Baltic_Scenario_Calculations!U28</f>
        <v>#DIV/0!</v>
      </c>
      <c r="M22" s="98" t="e">
        <f>Baltic_Scenario_Calculations!V28</f>
        <v>#DIV/0!</v>
      </c>
    </row>
    <row r="23" spans="2:13" ht="14.25" x14ac:dyDescent="0.2">
      <c r="B23" s="97" t="s">
        <v>189</v>
      </c>
      <c r="C23" s="97" t="s">
        <v>250</v>
      </c>
      <c r="D23" s="97">
        <v>1</v>
      </c>
      <c r="E23" s="97" t="str">
        <f t="shared" si="0"/>
        <v>Tralopyril</v>
      </c>
      <c r="F23" s="98" t="e">
        <f>Baltic_Scenario_Calculations!K29</f>
        <v>#DIV/0!</v>
      </c>
      <c r="G23" s="98" t="e">
        <f>Baltic_Scenario_Calculations!L29</f>
        <v>#DIV/0!</v>
      </c>
      <c r="H23" s="98" t="e">
        <f>Baltic_Scenario_Calculations!M29</f>
        <v>#DIV/0!</v>
      </c>
      <c r="I23" s="98" t="e">
        <f>Baltic_Scenario_Calculations!N29</f>
        <v>#DIV/0!</v>
      </c>
      <c r="J23" s="98" t="e">
        <f>Baltic_Scenario_Calculations!S29</f>
        <v>#DIV/0!</v>
      </c>
      <c r="K23" s="98" t="e">
        <f>Baltic_Scenario_Calculations!T29</f>
        <v>#DIV/0!</v>
      </c>
      <c r="L23" s="98" t="e">
        <f>Baltic_Scenario_Calculations!U29</f>
        <v>#DIV/0!</v>
      </c>
      <c r="M23" s="98" t="e">
        <f>Baltic_Scenario_Calculations!V29</f>
        <v>#DIV/0!</v>
      </c>
    </row>
    <row r="24" spans="2:13" ht="14.25" x14ac:dyDescent="0.2">
      <c r="B24" s="97" t="s">
        <v>190</v>
      </c>
      <c r="C24" s="97" t="s">
        <v>251</v>
      </c>
      <c r="D24" s="97">
        <v>2</v>
      </c>
      <c r="E24" s="97" t="str">
        <f t="shared" si="0"/>
        <v>Tralopyril</v>
      </c>
      <c r="F24" s="98" t="e">
        <f>Baltic_Scenario_Calculations!K30</f>
        <v>#DIV/0!</v>
      </c>
      <c r="G24" s="98" t="e">
        <f>Baltic_Scenario_Calculations!L30</f>
        <v>#DIV/0!</v>
      </c>
      <c r="H24" s="98" t="e">
        <f>Baltic_Scenario_Calculations!M30</f>
        <v>#DIV/0!</v>
      </c>
      <c r="I24" s="98" t="e">
        <f>Baltic_Scenario_Calculations!N30</f>
        <v>#DIV/0!</v>
      </c>
      <c r="J24" s="98" t="e">
        <f>Baltic_Scenario_Calculations!S30</f>
        <v>#DIV/0!</v>
      </c>
      <c r="K24" s="98" t="e">
        <f>Baltic_Scenario_Calculations!T30</f>
        <v>#DIV/0!</v>
      </c>
      <c r="L24" s="98" t="e">
        <f>Baltic_Scenario_Calculations!U30</f>
        <v>#DIV/0!</v>
      </c>
      <c r="M24" s="98" t="e">
        <f>Baltic_Scenario_Calculations!V30</f>
        <v>#DIV/0!</v>
      </c>
    </row>
    <row r="25" spans="2:13" ht="14.25" x14ac:dyDescent="0.2">
      <c r="B25" s="97" t="s">
        <v>191</v>
      </c>
      <c r="C25" s="97" t="s">
        <v>252</v>
      </c>
      <c r="D25" s="97">
        <v>7</v>
      </c>
      <c r="E25" s="97" t="str">
        <f t="shared" si="0"/>
        <v>Tralopyril</v>
      </c>
      <c r="F25" s="98" t="e">
        <f>Baltic_Scenario_Calculations!K31</f>
        <v>#DIV/0!</v>
      </c>
      <c r="G25" s="98" t="e">
        <f>Baltic_Scenario_Calculations!L31</f>
        <v>#DIV/0!</v>
      </c>
      <c r="H25" s="98" t="e">
        <f>Baltic_Scenario_Calculations!M31</f>
        <v>#DIV/0!</v>
      </c>
      <c r="I25" s="98" t="e">
        <f>Baltic_Scenario_Calculations!N31</f>
        <v>#DIV/0!</v>
      </c>
      <c r="J25" s="98" t="e">
        <f>Baltic_Scenario_Calculations!S31</f>
        <v>#DIV/0!</v>
      </c>
      <c r="K25" s="98" t="e">
        <f>Baltic_Scenario_Calculations!T31</f>
        <v>#DIV/0!</v>
      </c>
      <c r="L25" s="98" t="e">
        <f>Baltic_Scenario_Calculations!U31</f>
        <v>#DIV/0!</v>
      </c>
      <c r="M25" s="98" t="e">
        <f>Baltic_Scenario_Calculations!V31</f>
        <v>#DIV/0!</v>
      </c>
    </row>
    <row r="26" spans="2:13" ht="14.25" x14ac:dyDescent="0.2">
      <c r="B26" s="97" t="s">
        <v>192</v>
      </c>
      <c r="C26" s="97" t="s">
        <v>252</v>
      </c>
      <c r="D26" s="97">
        <v>2</v>
      </c>
      <c r="E26" s="97" t="str">
        <f t="shared" si="0"/>
        <v>Tralopyril</v>
      </c>
      <c r="F26" s="98" t="e">
        <f>Baltic_Scenario_Calculations!K32</f>
        <v>#DIV/0!</v>
      </c>
      <c r="G26" s="98" t="e">
        <f>Baltic_Scenario_Calculations!L32</f>
        <v>#DIV/0!</v>
      </c>
      <c r="H26" s="98" t="e">
        <f>Baltic_Scenario_Calculations!M32</f>
        <v>#DIV/0!</v>
      </c>
      <c r="I26" s="98" t="e">
        <f>Baltic_Scenario_Calculations!N32</f>
        <v>#DIV/0!</v>
      </c>
      <c r="J26" s="98" t="e">
        <f>Baltic_Scenario_Calculations!S32</f>
        <v>#DIV/0!</v>
      </c>
      <c r="K26" s="98" t="e">
        <f>Baltic_Scenario_Calculations!T32</f>
        <v>#DIV/0!</v>
      </c>
      <c r="L26" s="98" t="e">
        <f>Baltic_Scenario_Calculations!U32</f>
        <v>#DIV/0!</v>
      </c>
      <c r="M26" s="98" t="e">
        <f>Baltic_Scenario_Calculations!V32</f>
        <v>#DIV/0!</v>
      </c>
    </row>
    <row r="27" spans="2:13" ht="14.25" x14ac:dyDescent="0.2">
      <c r="B27" s="97" t="s">
        <v>193</v>
      </c>
      <c r="C27" s="97" t="s">
        <v>252</v>
      </c>
      <c r="D27" s="97">
        <v>3</v>
      </c>
      <c r="E27" s="97" t="str">
        <f t="shared" si="0"/>
        <v>Tralopyril</v>
      </c>
      <c r="F27" s="98" t="e">
        <f>Baltic_Scenario_Calculations!K33</f>
        <v>#DIV/0!</v>
      </c>
      <c r="G27" s="98" t="e">
        <f>Baltic_Scenario_Calculations!L33</f>
        <v>#DIV/0!</v>
      </c>
      <c r="H27" s="98" t="e">
        <f>Baltic_Scenario_Calculations!M33</f>
        <v>#DIV/0!</v>
      </c>
      <c r="I27" s="98" t="e">
        <f>Baltic_Scenario_Calculations!N33</f>
        <v>#DIV/0!</v>
      </c>
      <c r="J27" s="98" t="e">
        <f>Baltic_Scenario_Calculations!S33</f>
        <v>#DIV/0!</v>
      </c>
      <c r="K27" s="98" t="e">
        <f>Baltic_Scenario_Calculations!T33</f>
        <v>#DIV/0!</v>
      </c>
      <c r="L27" s="98" t="e">
        <f>Baltic_Scenario_Calculations!U33</f>
        <v>#DIV/0!</v>
      </c>
      <c r="M27" s="98" t="e">
        <f>Baltic_Scenario_Calculations!V33</f>
        <v>#DIV/0!</v>
      </c>
    </row>
    <row r="28" spans="2:13" ht="14.25" x14ac:dyDescent="0.2">
      <c r="B28" s="97" t="s">
        <v>194</v>
      </c>
      <c r="C28" s="97" t="s">
        <v>252</v>
      </c>
      <c r="D28" s="97">
        <v>5</v>
      </c>
      <c r="E28" s="97" t="str">
        <f t="shared" si="0"/>
        <v>Tralopyril</v>
      </c>
      <c r="F28" s="98" t="e">
        <f>Baltic_Scenario_Calculations!K34</f>
        <v>#DIV/0!</v>
      </c>
      <c r="G28" s="98" t="e">
        <f>Baltic_Scenario_Calculations!L34</f>
        <v>#DIV/0!</v>
      </c>
      <c r="H28" s="98" t="e">
        <f>Baltic_Scenario_Calculations!M34</f>
        <v>#DIV/0!</v>
      </c>
      <c r="I28" s="98" t="e">
        <f>Baltic_Scenario_Calculations!N34</f>
        <v>#DIV/0!</v>
      </c>
      <c r="J28" s="98" t="e">
        <f>Baltic_Scenario_Calculations!S34</f>
        <v>#DIV/0!</v>
      </c>
      <c r="K28" s="98" t="e">
        <f>Baltic_Scenario_Calculations!T34</f>
        <v>#DIV/0!</v>
      </c>
      <c r="L28" s="98" t="e">
        <f>Baltic_Scenario_Calculations!U34</f>
        <v>#DIV/0!</v>
      </c>
      <c r="M28" s="98" t="e">
        <f>Baltic_Scenario_Calculations!V34</f>
        <v>#DIV/0!</v>
      </c>
    </row>
    <row r="29" spans="2:13" ht="14.25" x14ac:dyDescent="0.2">
      <c r="B29" s="97" t="s">
        <v>195</v>
      </c>
      <c r="C29" s="97" t="s">
        <v>253</v>
      </c>
      <c r="D29" s="97">
        <v>10</v>
      </c>
      <c r="E29" s="97" t="str">
        <f t="shared" si="0"/>
        <v>Tralopyril</v>
      </c>
      <c r="F29" s="98" t="e">
        <f>Baltic_Scenario_Calculations!K35</f>
        <v>#DIV/0!</v>
      </c>
      <c r="G29" s="98" t="e">
        <f>Baltic_Scenario_Calculations!L35</f>
        <v>#DIV/0!</v>
      </c>
      <c r="H29" s="98" t="e">
        <f>Baltic_Scenario_Calculations!M35</f>
        <v>#DIV/0!</v>
      </c>
      <c r="I29" s="98" t="e">
        <f>Baltic_Scenario_Calculations!N35</f>
        <v>#DIV/0!</v>
      </c>
      <c r="J29" s="98" t="e">
        <f>Baltic_Scenario_Calculations!S35</f>
        <v>#DIV/0!</v>
      </c>
      <c r="K29" s="98" t="e">
        <f>Baltic_Scenario_Calculations!T35</f>
        <v>#DIV/0!</v>
      </c>
      <c r="L29" s="98" t="e">
        <f>Baltic_Scenario_Calculations!U35</f>
        <v>#DIV/0!</v>
      </c>
      <c r="M29" s="98" t="e">
        <f>Baltic_Scenario_Calculations!V35</f>
        <v>#DIV/0!</v>
      </c>
    </row>
    <row r="30" spans="2:13" ht="14.25" x14ac:dyDescent="0.2">
      <c r="B30" s="97" t="s">
        <v>196</v>
      </c>
      <c r="C30" s="97" t="s">
        <v>253</v>
      </c>
      <c r="D30" s="97">
        <v>2</v>
      </c>
      <c r="E30" s="97" t="str">
        <f t="shared" si="0"/>
        <v>Tralopyril</v>
      </c>
      <c r="F30" s="98" t="e">
        <f>Baltic_Scenario_Calculations!K36</f>
        <v>#DIV/0!</v>
      </c>
      <c r="G30" s="98" t="e">
        <f>Baltic_Scenario_Calculations!L36</f>
        <v>#DIV/0!</v>
      </c>
      <c r="H30" s="98" t="e">
        <f>Baltic_Scenario_Calculations!M36</f>
        <v>#DIV/0!</v>
      </c>
      <c r="I30" s="98" t="e">
        <f>Baltic_Scenario_Calculations!N36</f>
        <v>#DIV/0!</v>
      </c>
      <c r="J30" s="98" t="e">
        <f>Baltic_Scenario_Calculations!S36</f>
        <v>#DIV/0!</v>
      </c>
      <c r="K30" s="98" t="e">
        <f>Baltic_Scenario_Calculations!T36</f>
        <v>#DIV/0!</v>
      </c>
      <c r="L30" s="98" t="e">
        <f>Baltic_Scenario_Calculations!U36</f>
        <v>#DIV/0!</v>
      </c>
      <c r="M30" s="98" t="e">
        <f>Baltic_Scenario_Calculations!V36</f>
        <v>#DIV/0!</v>
      </c>
    </row>
    <row r="31" spans="2:13" ht="14.25" x14ac:dyDescent="0.2">
      <c r="B31" s="97" t="s">
        <v>197</v>
      </c>
      <c r="C31" s="97" t="s">
        <v>253</v>
      </c>
      <c r="D31" s="97">
        <v>5</v>
      </c>
      <c r="E31" s="97" t="str">
        <f t="shared" si="0"/>
        <v>Tralopyril</v>
      </c>
      <c r="F31" s="98" t="e">
        <f>Baltic_Scenario_Calculations!K37</f>
        <v>#DIV/0!</v>
      </c>
      <c r="G31" s="98" t="e">
        <f>Baltic_Scenario_Calculations!L37</f>
        <v>#DIV/0!</v>
      </c>
      <c r="H31" s="98" t="e">
        <f>Baltic_Scenario_Calculations!M37</f>
        <v>#DIV/0!</v>
      </c>
      <c r="I31" s="98" t="e">
        <f>Baltic_Scenario_Calculations!N37</f>
        <v>#DIV/0!</v>
      </c>
      <c r="J31" s="98" t="e">
        <f>Baltic_Scenario_Calculations!S37</f>
        <v>#DIV/0!</v>
      </c>
      <c r="K31" s="98" t="e">
        <f>Baltic_Scenario_Calculations!T37</f>
        <v>#DIV/0!</v>
      </c>
      <c r="L31" s="98" t="e">
        <f>Baltic_Scenario_Calculations!U37</f>
        <v>#DIV/0!</v>
      </c>
      <c r="M31" s="98" t="e">
        <f>Baltic_Scenario_Calculations!V37</f>
        <v>#DIV/0!</v>
      </c>
    </row>
    <row r="32" spans="2:13" ht="14.25" x14ac:dyDescent="0.2">
      <c r="B32" s="97" t="s">
        <v>198</v>
      </c>
      <c r="C32" s="97" t="s">
        <v>249</v>
      </c>
      <c r="D32" s="97">
        <v>1</v>
      </c>
      <c r="E32" s="97" t="str">
        <f t="shared" si="0"/>
        <v>Tralopyril</v>
      </c>
      <c r="F32" s="98" t="e">
        <f>Baltic_Scenario_Calculations!K38</f>
        <v>#DIV/0!</v>
      </c>
      <c r="G32" s="98" t="e">
        <f>Baltic_Scenario_Calculations!L38</f>
        <v>#DIV/0!</v>
      </c>
      <c r="H32" s="98" t="e">
        <f>Baltic_Scenario_Calculations!M38</f>
        <v>#DIV/0!</v>
      </c>
      <c r="I32" s="98" t="e">
        <f>Baltic_Scenario_Calculations!N38</f>
        <v>#DIV/0!</v>
      </c>
      <c r="J32" s="98" t="e">
        <f>Baltic_Scenario_Calculations!S38</f>
        <v>#DIV/0!</v>
      </c>
      <c r="K32" s="98" t="e">
        <f>Baltic_Scenario_Calculations!T38</f>
        <v>#DIV/0!</v>
      </c>
      <c r="L32" s="98" t="e">
        <f>Baltic_Scenario_Calculations!U38</f>
        <v>#DIV/0!</v>
      </c>
      <c r="M32" s="98" t="e">
        <f>Baltic_Scenario_Calculations!V38</f>
        <v>#DIV/0!</v>
      </c>
    </row>
    <row r="33" spans="2:13" ht="14.25" x14ac:dyDescent="0.2">
      <c r="B33" s="97" t="s">
        <v>199</v>
      </c>
      <c r="C33" s="97" t="s">
        <v>249</v>
      </c>
      <c r="D33" s="97">
        <v>10</v>
      </c>
      <c r="E33" s="97" t="str">
        <f t="shared" si="0"/>
        <v>Tralopyril</v>
      </c>
      <c r="F33" s="98" t="e">
        <f>Baltic_Scenario_Calculations!K39</f>
        <v>#DIV/0!</v>
      </c>
      <c r="G33" s="98" t="e">
        <f>Baltic_Scenario_Calculations!L39</f>
        <v>#DIV/0!</v>
      </c>
      <c r="H33" s="98" t="e">
        <f>Baltic_Scenario_Calculations!M39</f>
        <v>#DIV/0!</v>
      </c>
      <c r="I33" s="98" t="e">
        <f>Baltic_Scenario_Calculations!N39</f>
        <v>#DIV/0!</v>
      </c>
      <c r="J33" s="98" t="e">
        <f>Baltic_Scenario_Calculations!S39</f>
        <v>#DIV/0!</v>
      </c>
      <c r="K33" s="98" t="e">
        <f>Baltic_Scenario_Calculations!T39</f>
        <v>#DIV/0!</v>
      </c>
      <c r="L33" s="98" t="e">
        <f>Baltic_Scenario_Calculations!U39</f>
        <v>#DIV/0!</v>
      </c>
      <c r="M33" s="98" t="e">
        <f>Baltic_Scenario_Calculations!V39</f>
        <v>#DIV/0!</v>
      </c>
    </row>
    <row r="34" spans="2:13" ht="14.25" x14ac:dyDescent="0.2">
      <c r="B34" s="97" t="s">
        <v>200</v>
      </c>
      <c r="C34" s="97" t="s">
        <v>249</v>
      </c>
      <c r="D34" s="97">
        <v>6</v>
      </c>
      <c r="E34" s="97" t="str">
        <f t="shared" si="0"/>
        <v>Tralopyril</v>
      </c>
      <c r="F34" s="98" t="e">
        <f>Baltic_Scenario_Calculations!K40</f>
        <v>#DIV/0!</v>
      </c>
      <c r="G34" s="98" t="e">
        <f>Baltic_Scenario_Calculations!L40</f>
        <v>#DIV/0!</v>
      </c>
      <c r="H34" s="98" t="e">
        <f>Baltic_Scenario_Calculations!M40</f>
        <v>#DIV/0!</v>
      </c>
      <c r="I34" s="98" t="e">
        <f>Baltic_Scenario_Calculations!N40</f>
        <v>#DIV/0!</v>
      </c>
      <c r="J34" s="98" t="e">
        <f>Baltic_Scenario_Calculations!S40</f>
        <v>#DIV/0!</v>
      </c>
      <c r="K34" s="98" t="e">
        <f>Baltic_Scenario_Calculations!T40</f>
        <v>#DIV/0!</v>
      </c>
      <c r="L34" s="98" t="e">
        <f>Baltic_Scenario_Calculations!U40</f>
        <v>#DIV/0!</v>
      </c>
      <c r="M34" s="98" t="e">
        <f>Baltic_Scenario_Calculations!V40</f>
        <v>#DIV/0!</v>
      </c>
    </row>
    <row r="35" spans="2:13" ht="14.25" x14ac:dyDescent="0.2">
      <c r="B35" s="97" t="s">
        <v>201</v>
      </c>
      <c r="C35" s="97" t="s">
        <v>249</v>
      </c>
      <c r="D35" s="97">
        <v>7</v>
      </c>
      <c r="E35" s="97" t="str">
        <f t="shared" si="0"/>
        <v>Tralopyril</v>
      </c>
      <c r="F35" s="98" t="e">
        <f>Baltic_Scenario_Calculations!K41</f>
        <v>#DIV/0!</v>
      </c>
      <c r="G35" s="98" t="e">
        <f>Baltic_Scenario_Calculations!L41</f>
        <v>#DIV/0!</v>
      </c>
      <c r="H35" s="98" t="e">
        <f>Baltic_Scenario_Calculations!M41</f>
        <v>#DIV/0!</v>
      </c>
      <c r="I35" s="98" t="e">
        <f>Baltic_Scenario_Calculations!N41</f>
        <v>#DIV/0!</v>
      </c>
      <c r="J35" s="98" t="e">
        <f>Baltic_Scenario_Calculations!S41</f>
        <v>#DIV/0!</v>
      </c>
      <c r="K35" s="98" t="e">
        <f>Baltic_Scenario_Calculations!T41</f>
        <v>#DIV/0!</v>
      </c>
      <c r="L35" s="98" t="e">
        <f>Baltic_Scenario_Calculations!U41</f>
        <v>#DIV/0!</v>
      </c>
      <c r="M35" s="98" t="e">
        <f>Baltic_Scenario_Calculations!V41</f>
        <v>#DIV/0!</v>
      </c>
    </row>
    <row r="36" spans="2:13" ht="14.25" x14ac:dyDescent="0.2">
      <c r="B36" s="97" t="s">
        <v>202</v>
      </c>
      <c r="C36" s="97" t="s">
        <v>253</v>
      </c>
      <c r="D36" s="97">
        <v>1</v>
      </c>
      <c r="E36" s="97" t="str">
        <f t="shared" si="0"/>
        <v>Tralopyril</v>
      </c>
      <c r="F36" s="98" t="e">
        <f>Baltic_Scenario_Calculations!K42</f>
        <v>#DIV/0!</v>
      </c>
      <c r="G36" s="98" t="e">
        <f>Baltic_Scenario_Calculations!L42</f>
        <v>#DIV/0!</v>
      </c>
      <c r="H36" s="98" t="e">
        <f>Baltic_Scenario_Calculations!M42</f>
        <v>#DIV/0!</v>
      </c>
      <c r="I36" s="98" t="e">
        <f>Baltic_Scenario_Calculations!N42</f>
        <v>#DIV/0!</v>
      </c>
      <c r="J36" s="98" t="e">
        <f>Baltic_Scenario_Calculations!S42</f>
        <v>#DIV/0!</v>
      </c>
      <c r="K36" s="98" t="e">
        <f>Baltic_Scenario_Calculations!T42</f>
        <v>#DIV/0!</v>
      </c>
      <c r="L36" s="98" t="e">
        <f>Baltic_Scenario_Calculations!U42</f>
        <v>#DIV/0!</v>
      </c>
      <c r="M36" s="98" t="e">
        <f>Baltic_Scenario_Calculations!V42</f>
        <v>#DIV/0!</v>
      </c>
    </row>
    <row r="37" spans="2:13" ht="14.25" x14ac:dyDescent="0.2">
      <c r="B37" s="97" t="s">
        <v>203</v>
      </c>
      <c r="C37" s="97" t="s">
        <v>253</v>
      </c>
      <c r="D37" s="97">
        <v>3</v>
      </c>
      <c r="E37" s="97" t="str">
        <f t="shared" si="0"/>
        <v>Tralopyril</v>
      </c>
      <c r="F37" s="98" t="e">
        <f>Baltic_Scenario_Calculations!K43</f>
        <v>#DIV/0!</v>
      </c>
      <c r="G37" s="98" t="e">
        <f>Baltic_Scenario_Calculations!L43</f>
        <v>#DIV/0!</v>
      </c>
      <c r="H37" s="98" t="e">
        <f>Baltic_Scenario_Calculations!M43</f>
        <v>#DIV/0!</v>
      </c>
      <c r="I37" s="98" t="e">
        <f>Baltic_Scenario_Calculations!N43</f>
        <v>#DIV/0!</v>
      </c>
      <c r="J37" s="98" t="e">
        <f>Baltic_Scenario_Calculations!S43</f>
        <v>#DIV/0!</v>
      </c>
      <c r="K37" s="98" t="e">
        <f>Baltic_Scenario_Calculations!T43</f>
        <v>#DIV/0!</v>
      </c>
      <c r="L37" s="98" t="e">
        <f>Baltic_Scenario_Calculations!U43</f>
        <v>#DIV/0!</v>
      </c>
      <c r="M37" s="98" t="e">
        <f>Baltic_Scenario_Calculations!V43</f>
        <v>#DIV/0!</v>
      </c>
    </row>
    <row r="38" spans="2:13" ht="14.25" x14ac:dyDescent="0.2">
      <c r="B38" s="97" t="s">
        <v>204</v>
      </c>
      <c r="C38" s="97" t="s">
        <v>253</v>
      </c>
      <c r="D38" s="97">
        <v>4</v>
      </c>
      <c r="E38" s="97" t="str">
        <f t="shared" si="0"/>
        <v>Tralopyril</v>
      </c>
      <c r="F38" s="98" t="e">
        <f>Baltic_Scenario_Calculations!K44</f>
        <v>#DIV/0!</v>
      </c>
      <c r="G38" s="98" t="e">
        <f>Baltic_Scenario_Calculations!L44</f>
        <v>#DIV/0!</v>
      </c>
      <c r="H38" s="98" t="e">
        <f>Baltic_Scenario_Calculations!M44</f>
        <v>#DIV/0!</v>
      </c>
      <c r="I38" s="98" t="e">
        <f>Baltic_Scenario_Calculations!N44</f>
        <v>#DIV/0!</v>
      </c>
      <c r="J38" s="98" t="e">
        <f>Baltic_Scenario_Calculations!S44</f>
        <v>#DIV/0!</v>
      </c>
      <c r="K38" s="98" t="e">
        <f>Baltic_Scenario_Calculations!T44</f>
        <v>#DIV/0!</v>
      </c>
      <c r="L38" s="98" t="e">
        <f>Baltic_Scenario_Calculations!U44</f>
        <v>#DIV/0!</v>
      </c>
      <c r="M38" s="98" t="e">
        <f>Baltic_Scenario_Calculations!V44</f>
        <v>#DIV/0!</v>
      </c>
    </row>
    <row r="39" spans="2:13" ht="14.25" x14ac:dyDescent="0.2">
      <c r="B39" s="97" t="s">
        <v>205</v>
      </c>
      <c r="C39" s="97" t="s">
        <v>253</v>
      </c>
      <c r="D39" s="97">
        <v>7</v>
      </c>
      <c r="E39" s="97" t="str">
        <f t="shared" si="0"/>
        <v>Tralopyril</v>
      </c>
      <c r="F39" s="98" t="e">
        <f>Baltic_Scenario_Calculations!K45</f>
        <v>#DIV/0!</v>
      </c>
      <c r="G39" s="98" t="e">
        <f>Baltic_Scenario_Calculations!L45</f>
        <v>#DIV/0!</v>
      </c>
      <c r="H39" s="98" t="e">
        <f>Baltic_Scenario_Calculations!M45</f>
        <v>#DIV/0!</v>
      </c>
      <c r="I39" s="98" t="e">
        <f>Baltic_Scenario_Calculations!N45</f>
        <v>#DIV/0!</v>
      </c>
      <c r="J39" s="98" t="e">
        <f>Baltic_Scenario_Calculations!S45</f>
        <v>#DIV/0!</v>
      </c>
      <c r="K39" s="98" t="e">
        <f>Baltic_Scenario_Calculations!T45</f>
        <v>#DIV/0!</v>
      </c>
      <c r="L39" s="98" t="e">
        <f>Baltic_Scenario_Calculations!U45</f>
        <v>#DIV/0!</v>
      </c>
      <c r="M39" s="98" t="e">
        <f>Baltic_Scenario_Calculations!V45</f>
        <v>#DIV/0!</v>
      </c>
    </row>
    <row r="40" spans="2:13" ht="14.25" x14ac:dyDescent="0.2">
      <c r="B40" s="97" t="s">
        <v>206</v>
      </c>
      <c r="C40" s="97" t="s">
        <v>253</v>
      </c>
      <c r="D40" s="97">
        <v>8</v>
      </c>
      <c r="E40" s="97" t="str">
        <f t="shared" si="0"/>
        <v>Tralopyril</v>
      </c>
      <c r="F40" s="98" t="e">
        <f>Baltic_Scenario_Calculations!K46</f>
        <v>#DIV/0!</v>
      </c>
      <c r="G40" s="98" t="e">
        <f>Baltic_Scenario_Calculations!L46</f>
        <v>#DIV/0!</v>
      </c>
      <c r="H40" s="98" t="e">
        <f>Baltic_Scenario_Calculations!M46</f>
        <v>#DIV/0!</v>
      </c>
      <c r="I40" s="98" t="e">
        <f>Baltic_Scenario_Calculations!N46</f>
        <v>#DIV/0!</v>
      </c>
      <c r="J40" s="98" t="e">
        <f>Baltic_Scenario_Calculations!S46</f>
        <v>#DIV/0!</v>
      </c>
      <c r="K40" s="98" t="e">
        <f>Baltic_Scenario_Calculations!T46</f>
        <v>#DIV/0!</v>
      </c>
      <c r="L40" s="98" t="e">
        <f>Baltic_Scenario_Calculations!U46</f>
        <v>#DIV/0!</v>
      </c>
      <c r="M40" s="98" t="e">
        <f>Baltic_Scenario_Calculations!V46</f>
        <v>#DIV/0!</v>
      </c>
    </row>
    <row r="41" spans="2:13" ht="14.25" x14ac:dyDescent="0.2">
      <c r="B41" s="97" t="s">
        <v>207</v>
      </c>
      <c r="C41" s="97" t="s">
        <v>253</v>
      </c>
      <c r="D41" s="97">
        <v>9</v>
      </c>
      <c r="E41" s="97" t="str">
        <f t="shared" si="0"/>
        <v>Tralopyril</v>
      </c>
      <c r="F41" s="98" t="e">
        <f>Baltic_Scenario_Calculations!K47</f>
        <v>#DIV/0!</v>
      </c>
      <c r="G41" s="98" t="e">
        <f>Baltic_Scenario_Calculations!L47</f>
        <v>#DIV/0!</v>
      </c>
      <c r="H41" s="98" t="e">
        <f>Baltic_Scenario_Calculations!M47</f>
        <v>#DIV/0!</v>
      </c>
      <c r="I41" s="98" t="e">
        <f>Baltic_Scenario_Calculations!N47</f>
        <v>#DIV/0!</v>
      </c>
      <c r="J41" s="98" t="e">
        <f>Baltic_Scenario_Calculations!S47</f>
        <v>#DIV/0!</v>
      </c>
      <c r="K41" s="98" t="e">
        <f>Baltic_Scenario_Calculations!T47</f>
        <v>#DIV/0!</v>
      </c>
      <c r="L41" s="98" t="e">
        <f>Baltic_Scenario_Calculations!U47</f>
        <v>#DIV/0!</v>
      </c>
      <c r="M41" s="98" t="e">
        <f>Baltic_Scenario_Calculations!V47</f>
        <v>#DIV/0!</v>
      </c>
    </row>
    <row r="42" spans="2:13" ht="14.25" x14ac:dyDescent="0.2">
      <c r="B42" s="97" t="s">
        <v>208</v>
      </c>
      <c r="C42" s="97" t="s">
        <v>239</v>
      </c>
      <c r="D42" s="97">
        <v>10</v>
      </c>
      <c r="E42" s="97" t="str">
        <f t="shared" si="0"/>
        <v>Tralopyril</v>
      </c>
      <c r="F42" s="98" t="e">
        <f>Baltic_Scenario_Calculations!K48</f>
        <v>#DIV/0!</v>
      </c>
      <c r="G42" s="98" t="e">
        <f>Baltic_Scenario_Calculations!L48</f>
        <v>#DIV/0!</v>
      </c>
      <c r="H42" s="98" t="e">
        <f>Baltic_Scenario_Calculations!M48</f>
        <v>#DIV/0!</v>
      </c>
      <c r="I42" s="98" t="e">
        <f>Baltic_Scenario_Calculations!N48</f>
        <v>#DIV/0!</v>
      </c>
      <c r="J42" s="98" t="e">
        <f>Baltic_Scenario_Calculations!S48</f>
        <v>#DIV/0!</v>
      </c>
      <c r="K42" s="98" t="e">
        <f>Baltic_Scenario_Calculations!T48</f>
        <v>#DIV/0!</v>
      </c>
      <c r="L42" s="98" t="e">
        <f>Baltic_Scenario_Calculations!U48</f>
        <v>#DIV/0!</v>
      </c>
      <c r="M42" s="98" t="e">
        <f>Baltic_Scenario_Calculations!V48</f>
        <v>#DIV/0!</v>
      </c>
    </row>
    <row r="43" spans="2:13" ht="14.25" x14ac:dyDescent="0.2">
      <c r="B43" s="97" t="s">
        <v>209</v>
      </c>
      <c r="C43" s="97" t="s">
        <v>239</v>
      </c>
      <c r="D43" s="97">
        <v>12</v>
      </c>
      <c r="E43" s="97" t="str">
        <f t="shared" si="0"/>
        <v>Tralopyril</v>
      </c>
      <c r="F43" s="98" t="e">
        <f>Baltic_Scenario_Calculations!K49</f>
        <v>#DIV/0!</v>
      </c>
      <c r="G43" s="98" t="e">
        <f>Baltic_Scenario_Calculations!L49</f>
        <v>#DIV/0!</v>
      </c>
      <c r="H43" s="98" t="e">
        <f>Baltic_Scenario_Calculations!M49</f>
        <v>#DIV/0!</v>
      </c>
      <c r="I43" s="98" t="e">
        <f>Baltic_Scenario_Calculations!N49</f>
        <v>#DIV/0!</v>
      </c>
      <c r="J43" s="98" t="e">
        <f>Baltic_Scenario_Calculations!S49</f>
        <v>#DIV/0!</v>
      </c>
      <c r="K43" s="98" t="e">
        <f>Baltic_Scenario_Calculations!T49</f>
        <v>#DIV/0!</v>
      </c>
      <c r="L43" s="98" t="e">
        <f>Baltic_Scenario_Calculations!U49</f>
        <v>#DIV/0!</v>
      </c>
      <c r="M43" s="98" t="e">
        <f>Baltic_Scenario_Calculations!V49</f>
        <v>#DIV/0!</v>
      </c>
    </row>
    <row r="44" spans="2:13" ht="14.25" x14ac:dyDescent="0.2">
      <c r="B44" s="97" t="s">
        <v>210</v>
      </c>
      <c r="C44" s="97" t="s">
        <v>239</v>
      </c>
      <c r="D44" s="97">
        <v>13</v>
      </c>
      <c r="E44" s="97" t="str">
        <f t="shared" si="0"/>
        <v>Tralopyril</v>
      </c>
      <c r="F44" s="98" t="e">
        <f>Baltic_Scenario_Calculations!K50</f>
        <v>#DIV/0!</v>
      </c>
      <c r="G44" s="98" t="e">
        <f>Baltic_Scenario_Calculations!L50</f>
        <v>#DIV/0!</v>
      </c>
      <c r="H44" s="98" t="e">
        <f>Baltic_Scenario_Calculations!M50</f>
        <v>#DIV/0!</v>
      </c>
      <c r="I44" s="98" t="e">
        <f>Baltic_Scenario_Calculations!N50</f>
        <v>#DIV/0!</v>
      </c>
      <c r="J44" s="98" t="e">
        <f>Baltic_Scenario_Calculations!S50</f>
        <v>#DIV/0!</v>
      </c>
      <c r="K44" s="98" t="e">
        <f>Baltic_Scenario_Calculations!T50</f>
        <v>#DIV/0!</v>
      </c>
      <c r="L44" s="98" t="e">
        <f>Baltic_Scenario_Calculations!U50</f>
        <v>#DIV/0!</v>
      </c>
      <c r="M44" s="98" t="e">
        <f>Baltic_Scenario_Calculations!V50</f>
        <v>#DIV/0!</v>
      </c>
    </row>
    <row r="45" spans="2:13" ht="14.25" x14ac:dyDescent="0.2">
      <c r="B45" s="97" t="s">
        <v>211</v>
      </c>
      <c r="C45" s="97" t="s">
        <v>239</v>
      </c>
      <c r="D45" s="97">
        <v>14</v>
      </c>
      <c r="E45" s="97" t="str">
        <f t="shared" si="0"/>
        <v>Tralopyril</v>
      </c>
      <c r="F45" s="98" t="e">
        <f>Baltic_Scenario_Calculations!K51</f>
        <v>#DIV/0!</v>
      </c>
      <c r="G45" s="98" t="e">
        <f>Baltic_Scenario_Calculations!L51</f>
        <v>#DIV/0!</v>
      </c>
      <c r="H45" s="98" t="e">
        <f>Baltic_Scenario_Calculations!M51</f>
        <v>#DIV/0!</v>
      </c>
      <c r="I45" s="98" t="e">
        <f>Baltic_Scenario_Calculations!N51</f>
        <v>#DIV/0!</v>
      </c>
      <c r="J45" s="98" t="e">
        <f>Baltic_Scenario_Calculations!S51</f>
        <v>#DIV/0!</v>
      </c>
      <c r="K45" s="98" t="e">
        <f>Baltic_Scenario_Calculations!T51</f>
        <v>#DIV/0!</v>
      </c>
      <c r="L45" s="98" t="e">
        <f>Baltic_Scenario_Calculations!U51</f>
        <v>#DIV/0!</v>
      </c>
      <c r="M45" s="98" t="e">
        <f>Baltic_Scenario_Calculations!V51</f>
        <v>#DIV/0!</v>
      </c>
    </row>
    <row r="46" spans="2:13" ht="14.25" x14ac:dyDescent="0.2">
      <c r="B46" s="97" t="s">
        <v>212</v>
      </c>
      <c r="C46" s="97" t="s">
        <v>239</v>
      </c>
      <c r="D46" s="97">
        <v>9</v>
      </c>
      <c r="E46" s="97" t="str">
        <f t="shared" si="0"/>
        <v>Tralopyril</v>
      </c>
      <c r="F46" s="98" t="e">
        <f>Baltic_Scenario_Calculations!K52</f>
        <v>#DIV/0!</v>
      </c>
      <c r="G46" s="98" t="e">
        <f>Baltic_Scenario_Calculations!L52</f>
        <v>#DIV/0!</v>
      </c>
      <c r="H46" s="98" t="e">
        <f>Baltic_Scenario_Calculations!M52</f>
        <v>#DIV/0!</v>
      </c>
      <c r="I46" s="98" t="e">
        <f>Baltic_Scenario_Calculations!N52</f>
        <v>#DIV/0!</v>
      </c>
      <c r="J46" s="98" t="e">
        <f>Baltic_Scenario_Calculations!S52</f>
        <v>#DIV/0!</v>
      </c>
      <c r="K46" s="98" t="e">
        <f>Baltic_Scenario_Calculations!T52</f>
        <v>#DIV/0!</v>
      </c>
      <c r="L46" s="98" t="e">
        <f>Baltic_Scenario_Calculations!U52</f>
        <v>#DIV/0!</v>
      </c>
      <c r="M46" s="98" t="e">
        <f>Baltic_Scenario_Calculations!V52</f>
        <v>#DIV/0!</v>
      </c>
    </row>
    <row r="47" spans="2:13" ht="14.25" x14ac:dyDescent="0.2">
      <c r="B47" s="97" t="s">
        <v>213</v>
      </c>
      <c r="C47" s="97" t="s">
        <v>249</v>
      </c>
      <c r="D47" s="97">
        <v>2</v>
      </c>
      <c r="E47" s="97" t="str">
        <f t="shared" si="0"/>
        <v>Tralopyril</v>
      </c>
      <c r="F47" s="98" t="e">
        <f>Baltic_Scenario_Calculations!K53</f>
        <v>#DIV/0!</v>
      </c>
      <c r="G47" s="98" t="e">
        <f>Baltic_Scenario_Calculations!L53</f>
        <v>#DIV/0!</v>
      </c>
      <c r="H47" s="98" t="e">
        <f>Baltic_Scenario_Calculations!M53</f>
        <v>#DIV/0!</v>
      </c>
      <c r="I47" s="98" t="e">
        <f>Baltic_Scenario_Calculations!N53</f>
        <v>#DIV/0!</v>
      </c>
      <c r="J47" s="98" t="e">
        <f>Baltic_Scenario_Calculations!S53</f>
        <v>#DIV/0!</v>
      </c>
      <c r="K47" s="98" t="e">
        <f>Baltic_Scenario_Calculations!T53</f>
        <v>#DIV/0!</v>
      </c>
      <c r="L47" s="98" t="e">
        <f>Baltic_Scenario_Calculations!U53</f>
        <v>#DIV/0!</v>
      </c>
      <c r="M47" s="98" t="e">
        <f>Baltic_Scenario_Calculations!V53</f>
        <v>#DIV/0!</v>
      </c>
    </row>
    <row r="48" spans="2:13" ht="14.25" x14ac:dyDescent="0.2">
      <c r="B48" s="97" t="s">
        <v>214</v>
      </c>
      <c r="C48" s="97" t="s">
        <v>249</v>
      </c>
      <c r="D48" s="97">
        <v>3</v>
      </c>
      <c r="E48" s="97" t="str">
        <f t="shared" si="0"/>
        <v>Tralopyril</v>
      </c>
      <c r="F48" s="98" t="e">
        <f>Baltic_Scenario_Calculations!K54</f>
        <v>#DIV/0!</v>
      </c>
      <c r="G48" s="98" t="e">
        <f>Baltic_Scenario_Calculations!L54</f>
        <v>#DIV/0!</v>
      </c>
      <c r="H48" s="98" t="e">
        <f>Baltic_Scenario_Calculations!M54</f>
        <v>#DIV/0!</v>
      </c>
      <c r="I48" s="98" t="e">
        <f>Baltic_Scenario_Calculations!N54</f>
        <v>#DIV/0!</v>
      </c>
      <c r="J48" s="98" t="e">
        <f>Baltic_Scenario_Calculations!S54</f>
        <v>#DIV/0!</v>
      </c>
      <c r="K48" s="98" t="e">
        <f>Baltic_Scenario_Calculations!T54</f>
        <v>#DIV/0!</v>
      </c>
      <c r="L48" s="98" t="e">
        <f>Baltic_Scenario_Calculations!U54</f>
        <v>#DIV/0!</v>
      </c>
      <c r="M48" s="98" t="e">
        <f>Baltic_Scenario_Calculations!V54</f>
        <v>#DIV/0!</v>
      </c>
    </row>
    <row r="49" spans="2:13" ht="14.25" x14ac:dyDescent="0.2">
      <c r="B49" s="97" t="s">
        <v>215</v>
      </c>
      <c r="C49" s="97" t="s">
        <v>249</v>
      </c>
      <c r="D49" s="97">
        <v>4</v>
      </c>
      <c r="E49" s="97" t="str">
        <f t="shared" si="0"/>
        <v>Tralopyril</v>
      </c>
      <c r="F49" s="98" t="e">
        <f>Baltic_Scenario_Calculations!K55</f>
        <v>#DIV/0!</v>
      </c>
      <c r="G49" s="98" t="e">
        <f>Baltic_Scenario_Calculations!L55</f>
        <v>#DIV/0!</v>
      </c>
      <c r="H49" s="98" t="e">
        <f>Baltic_Scenario_Calculations!M55</f>
        <v>#DIV/0!</v>
      </c>
      <c r="I49" s="98" t="e">
        <f>Baltic_Scenario_Calculations!N55</f>
        <v>#DIV/0!</v>
      </c>
      <c r="J49" s="98" t="e">
        <f>Baltic_Scenario_Calculations!S55</f>
        <v>#DIV/0!</v>
      </c>
      <c r="K49" s="98" t="e">
        <f>Baltic_Scenario_Calculations!T55</f>
        <v>#DIV/0!</v>
      </c>
      <c r="L49" s="98" t="e">
        <f>Baltic_Scenario_Calculations!U55</f>
        <v>#DIV/0!</v>
      </c>
      <c r="M49" s="98" t="e">
        <f>Baltic_Scenario_Calculations!V55</f>
        <v>#DIV/0!</v>
      </c>
    </row>
    <row r="50" spans="2:13" ht="14.25" x14ac:dyDescent="0.2">
      <c r="B50" s="97" t="s">
        <v>216</v>
      </c>
      <c r="C50" s="97" t="s">
        <v>249</v>
      </c>
      <c r="D50" s="97">
        <v>5</v>
      </c>
      <c r="E50" s="97" t="str">
        <f t="shared" si="0"/>
        <v>Tralopyril</v>
      </c>
      <c r="F50" s="98" t="e">
        <f>Baltic_Scenario_Calculations!K56</f>
        <v>#DIV/0!</v>
      </c>
      <c r="G50" s="98" t="e">
        <f>Baltic_Scenario_Calculations!L56</f>
        <v>#DIV/0!</v>
      </c>
      <c r="H50" s="98" t="e">
        <f>Baltic_Scenario_Calculations!M56</f>
        <v>#DIV/0!</v>
      </c>
      <c r="I50" s="98" t="e">
        <f>Baltic_Scenario_Calculations!N56</f>
        <v>#DIV/0!</v>
      </c>
      <c r="J50" s="98" t="e">
        <f>Baltic_Scenario_Calculations!S56</f>
        <v>#DIV/0!</v>
      </c>
      <c r="K50" s="98" t="e">
        <f>Baltic_Scenario_Calculations!T56</f>
        <v>#DIV/0!</v>
      </c>
      <c r="L50" s="98" t="e">
        <f>Baltic_Scenario_Calculations!U56</f>
        <v>#DIV/0!</v>
      </c>
      <c r="M50" s="98" t="e">
        <f>Baltic_Scenario_Calculations!V56</f>
        <v>#DIV/0!</v>
      </c>
    </row>
    <row r="51" spans="2:13" ht="14.25" x14ac:dyDescent="0.2">
      <c r="B51" s="97" t="s">
        <v>217</v>
      </c>
      <c r="C51" s="97" t="s">
        <v>239</v>
      </c>
      <c r="D51" s="97">
        <v>7</v>
      </c>
      <c r="E51" s="97" t="str">
        <f t="shared" si="0"/>
        <v>Tralopyril</v>
      </c>
      <c r="F51" s="98" t="e">
        <f>Baltic_Scenario_Calculations!K57</f>
        <v>#DIV/0!</v>
      </c>
      <c r="G51" s="98" t="e">
        <f>Baltic_Scenario_Calculations!L57</f>
        <v>#DIV/0!</v>
      </c>
      <c r="H51" s="98" t="e">
        <f>Baltic_Scenario_Calculations!M57</f>
        <v>#DIV/0!</v>
      </c>
      <c r="I51" s="98" t="e">
        <f>Baltic_Scenario_Calculations!N57</f>
        <v>#DIV/0!</v>
      </c>
      <c r="J51" s="98" t="e">
        <f>Baltic_Scenario_Calculations!S57</f>
        <v>#DIV/0!</v>
      </c>
      <c r="K51" s="98" t="e">
        <f>Baltic_Scenario_Calculations!T57</f>
        <v>#DIV/0!</v>
      </c>
      <c r="L51" s="98" t="e">
        <f>Baltic_Scenario_Calculations!U57</f>
        <v>#DIV/0!</v>
      </c>
      <c r="M51" s="98" t="e">
        <f>Baltic_Scenario_Calculations!V57</f>
        <v>#DIV/0!</v>
      </c>
    </row>
    <row r="52" spans="2:13" ht="14.25" x14ac:dyDescent="0.2">
      <c r="B52" s="167" t="s">
        <v>269</v>
      </c>
      <c r="C52" s="167"/>
      <c r="D52" s="167"/>
      <c r="E52" s="167"/>
      <c r="F52" s="99" t="e">
        <f>Baltic_Scenario_Calculations!K60</f>
        <v>#DIV/0!</v>
      </c>
      <c r="G52" s="99" t="e">
        <f>Baltic_Scenario_Calculations!L60</f>
        <v>#DIV/0!</v>
      </c>
      <c r="H52" s="99" t="e">
        <f>Baltic_Scenario_Calculations!M60</f>
        <v>#DIV/0!</v>
      </c>
      <c r="I52" s="99" t="e">
        <f>Baltic_Scenario_Calculations!N60</f>
        <v>#DIV/0!</v>
      </c>
      <c r="J52" s="98" t="e">
        <f>Baltic_Scenario_Calculations!S60</f>
        <v>#DIV/0!</v>
      </c>
      <c r="K52" s="98" t="e">
        <f>Baltic_Scenario_Calculations!T60</f>
        <v>#DIV/0!</v>
      </c>
      <c r="L52" s="98" t="e">
        <f>Baltic_Scenario_Calculations!U60</f>
        <v>#DIV/0!</v>
      </c>
      <c r="M52" s="98" t="e">
        <f>Baltic_Scenario_Calculations!V60</f>
        <v>#DIV/0!</v>
      </c>
    </row>
    <row r="53" spans="2:13" ht="14.25" x14ac:dyDescent="0.2">
      <c r="B53" s="167" t="s">
        <v>120</v>
      </c>
      <c r="C53" s="167"/>
      <c r="D53" s="167"/>
      <c r="E53" s="167"/>
      <c r="F53" s="99" t="e">
        <f>Baltic_Scenario_Calculations!K58</f>
        <v>#DIV/0!</v>
      </c>
      <c r="G53" s="99" t="e">
        <f>Baltic_Scenario_Calculations!L58</f>
        <v>#DIV/0!</v>
      </c>
      <c r="H53" s="99" t="e">
        <f>Baltic_Scenario_Calculations!M58</f>
        <v>#DIV/0!</v>
      </c>
      <c r="I53" s="99" t="e">
        <f>Baltic_Scenario_Calculations!N58</f>
        <v>#DIV/0!</v>
      </c>
      <c r="J53" s="98" t="e">
        <f>Baltic_Scenario_Calculations!S58</f>
        <v>#DIV/0!</v>
      </c>
      <c r="K53" s="98" t="e">
        <f>Baltic_Scenario_Calculations!T58</f>
        <v>#DIV/0!</v>
      </c>
      <c r="L53" s="98" t="e">
        <f>Baltic_Scenario_Calculations!U58</f>
        <v>#DIV/0!</v>
      </c>
      <c r="M53" s="98" t="e">
        <f>Baltic_Scenario_Calculations!V58</f>
        <v>#DIV/0!</v>
      </c>
    </row>
    <row r="54" spans="2:13" ht="14.25" x14ac:dyDescent="0.2">
      <c r="B54" s="167" t="s">
        <v>121</v>
      </c>
      <c r="C54" s="167"/>
      <c r="D54" s="167"/>
      <c r="E54" s="167"/>
      <c r="F54" s="99" t="e">
        <f>Baltic_Scenario_Calculations!K59</f>
        <v>#DIV/0!</v>
      </c>
      <c r="G54" s="99" t="e">
        <f>Baltic_Scenario_Calculations!L59</f>
        <v>#DIV/0!</v>
      </c>
      <c r="H54" s="99" t="e">
        <f>Baltic_Scenario_Calculations!M59</f>
        <v>#DIV/0!</v>
      </c>
      <c r="I54" s="99" t="e">
        <f>Baltic_Scenario_Calculations!N59</f>
        <v>#DIV/0!</v>
      </c>
      <c r="J54" s="98" t="e">
        <f>Baltic_Scenario_Calculations!S59</f>
        <v>#DIV/0!</v>
      </c>
      <c r="K54" s="98" t="e">
        <f>Baltic_Scenario_Calculations!T59</f>
        <v>#DIV/0!</v>
      </c>
      <c r="L54" s="98" t="e">
        <f>Baltic_Scenario_Calculations!U59</f>
        <v>#DIV/0!</v>
      </c>
      <c r="M54" s="98"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3" t="s">
        <v>306</v>
      </c>
      <c r="C2" s="143"/>
      <c r="D2" s="143"/>
      <c r="E2" s="143"/>
      <c r="F2" s="143"/>
      <c r="G2" s="143"/>
      <c r="H2" s="143"/>
      <c r="I2" s="143"/>
      <c r="J2" s="143"/>
      <c r="K2" s="143"/>
      <c r="L2" s="143"/>
      <c r="M2" s="143"/>
    </row>
    <row r="4" spans="2:14" ht="21" customHeight="1" thickBot="1" x14ac:dyDescent="0.35">
      <c r="B4" s="165" t="s">
        <v>301</v>
      </c>
      <c r="C4" s="165"/>
      <c r="D4" s="165"/>
      <c r="E4" s="165"/>
      <c r="F4" s="165"/>
      <c r="G4" s="165"/>
      <c r="H4" s="165"/>
      <c r="I4" s="165"/>
      <c r="J4" s="165"/>
      <c r="K4" s="165"/>
      <c r="L4" s="165"/>
      <c r="M4" s="165"/>
      <c r="N4" s="131"/>
    </row>
    <row r="5" spans="2:14" ht="13.5" thickTop="1" x14ac:dyDescent="0.2"/>
    <row r="6" spans="2:14" ht="15" x14ac:dyDescent="0.2">
      <c r="B6" s="171" t="s">
        <v>278</v>
      </c>
      <c r="C6" s="171"/>
      <c r="D6" s="171"/>
      <c r="E6" s="171"/>
      <c r="F6" s="171"/>
      <c r="G6" s="171"/>
    </row>
    <row r="7" spans="2:14" ht="14.25" x14ac:dyDescent="0.2">
      <c r="B7" s="170" t="s">
        <v>245</v>
      </c>
      <c r="C7" s="170"/>
      <c r="D7" s="170"/>
      <c r="E7" s="170"/>
      <c r="F7" s="170"/>
      <c r="G7" s="52">
        <f>PNEC_Aquatic_Inside</f>
        <v>1.6999999999999999E-3</v>
      </c>
    </row>
    <row r="8" spans="2:14" ht="14.25" x14ac:dyDescent="0.2">
      <c r="B8" s="170" t="s">
        <v>246</v>
      </c>
      <c r="C8" s="170"/>
      <c r="D8" s="170"/>
      <c r="E8" s="170"/>
      <c r="F8" s="170"/>
      <c r="G8" s="52">
        <f>PNEC_Sediment_Inside</f>
        <v>7.9000000000000001E-4</v>
      </c>
    </row>
    <row r="9" spans="2:14" ht="14.25" x14ac:dyDescent="0.2">
      <c r="B9" s="170" t="s">
        <v>247</v>
      </c>
      <c r="C9" s="170"/>
      <c r="D9" s="170"/>
      <c r="E9" s="170"/>
      <c r="F9" s="170"/>
      <c r="G9" s="52">
        <f>PNEC_Aquatic_Surrounding</f>
        <v>1.6999999999999999E-3</v>
      </c>
    </row>
    <row r="10" spans="2:14" ht="14.25" x14ac:dyDescent="0.2">
      <c r="B10" s="169" t="s">
        <v>270</v>
      </c>
      <c r="C10" s="170"/>
      <c r="D10" s="170"/>
      <c r="E10" s="170"/>
      <c r="F10" s="170"/>
      <c r="G10" s="52">
        <f>PNEC_Sediment_Surrounding</f>
        <v>7.9000000000000001E-4</v>
      </c>
    </row>
    <row r="11" spans="2:14" ht="13.5" thickBot="1" x14ac:dyDescent="0.25"/>
    <row r="12" spans="2:14" ht="15" x14ac:dyDescent="0.2">
      <c r="B12" s="174" t="s">
        <v>240</v>
      </c>
      <c r="C12" s="175"/>
      <c r="D12" s="175"/>
      <c r="E12" s="175"/>
      <c r="F12" s="175"/>
      <c r="G12" s="175"/>
      <c r="H12" s="175"/>
      <c r="I12" s="175"/>
      <c r="J12" s="175"/>
      <c r="K12" s="175"/>
      <c r="L12" s="175"/>
      <c r="M12" s="175"/>
    </row>
    <row r="13" spans="2:14" ht="99.75" x14ac:dyDescent="0.2">
      <c r="B13" s="20" t="s">
        <v>10</v>
      </c>
      <c r="C13" s="168" t="s">
        <v>11</v>
      </c>
      <c r="D13" s="168"/>
      <c r="E13" s="20" t="s">
        <v>12</v>
      </c>
      <c r="F13" s="18" t="s">
        <v>244</v>
      </c>
      <c r="G13" s="18" t="s">
        <v>313</v>
      </c>
      <c r="H13" s="18" t="s">
        <v>314</v>
      </c>
      <c r="I13" s="18" t="s">
        <v>315</v>
      </c>
      <c r="J13" s="18" t="s">
        <v>170</v>
      </c>
      <c r="K13" s="18" t="s">
        <v>316</v>
      </c>
      <c r="L13" s="18" t="s">
        <v>317</v>
      </c>
      <c r="M13" s="18" t="s">
        <v>318</v>
      </c>
    </row>
    <row r="14" spans="2:14" ht="14.25" x14ac:dyDescent="0.2">
      <c r="B14" s="97" t="s">
        <v>218</v>
      </c>
      <c r="C14" s="97" t="s">
        <v>18</v>
      </c>
      <c r="D14" s="97">
        <v>10</v>
      </c>
      <c r="E14" s="97" t="str">
        <f t="shared" ref="E14:E30" si="0">Compound_Name</f>
        <v>Tralopyril</v>
      </c>
      <c r="F14" s="98" t="e">
        <f>Baltic_Transition_Calculations!K20</f>
        <v>#DIV/0!</v>
      </c>
      <c r="G14" s="98" t="e">
        <f>Baltic_Transition_Calculations!L20</f>
        <v>#DIV/0!</v>
      </c>
      <c r="H14" s="98" t="e">
        <f>Baltic_Transition_Calculations!M20</f>
        <v>#DIV/0!</v>
      </c>
      <c r="I14" s="98" t="e">
        <f>Baltic_Transition_Calculations!N20</f>
        <v>#DIV/0!</v>
      </c>
      <c r="J14" s="98" t="e">
        <f>Baltic_Transition_Calculations!S20</f>
        <v>#DIV/0!</v>
      </c>
      <c r="K14" s="98" t="e">
        <f>Baltic_Transition_Calculations!T20</f>
        <v>#DIV/0!</v>
      </c>
      <c r="L14" s="98" t="e">
        <f>Baltic_Transition_Calculations!U20</f>
        <v>#DIV/0!</v>
      </c>
      <c r="M14" s="98" t="e">
        <f>Baltic_Transition_Calculations!V20</f>
        <v>#DIV/0!</v>
      </c>
    </row>
    <row r="15" spans="2:14" ht="14.25" x14ac:dyDescent="0.2">
      <c r="B15" s="97" t="s">
        <v>219</v>
      </c>
      <c r="C15" s="101" t="s">
        <v>18</v>
      </c>
      <c r="D15" s="97">
        <v>2</v>
      </c>
      <c r="E15" s="97" t="str">
        <f t="shared" si="0"/>
        <v>Tralopyril</v>
      </c>
      <c r="F15" s="98" t="e">
        <f>Baltic_Transition_Calculations!K21</f>
        <v>#DIV/0!</v>
      </c>
      <c r="G15" s="98" t="e">
        <f>Baltic_Transition_Calculations!L21</f>
        <v>#DIV/0!</v>
      </c>
      <c r="H15" s="98" t="e">
        <f>Baltic_Transition_Calculations!M21</f>
        <v>#DIV/0!</v>
      </c>
      <c r="I15" s="98" t="e">
        <f>Baltic_Transition_Calculations!N21</f>
        <v>#DIV/0!</v>
      </c>
      <c r="J15" s="98" t="e">
        <f>Baltic_Transition_Calculations!S21</f>
        <v>#DIV/0!</v>
      </c>
      <c r="K15" s="98" t="e">
        <f>Baltic_Transition_Calculations!T21</f>
        <v>#DIV/0!</v>
      </c>
      <c r="L15" s="98" t="e">
        <f>Baltic_Transition_Calculations!U21</f>
        <v>#DIV/0!</v>
      </c>
      <c r="M15" s="98" t="e">
        <f>Baltic_Transition_Calculations!V21</f>
        <v>#DIV/0!</v>
      </c>
    </row>
    <row r="16" spans="2:14" ht="14.25" x14ac:dyDescent="0.2">
      <c r="B16" s="97" t="s">
        <v>220</v>
      </c>
      <c r="C16" s="97" t="s">
        <v>18</v>
      </c>
      <c r="D16" s="97">
        <v>3</v>
      </c>
      <c r="E16" s="97" t="str">
        <f t="shared" si="0"/>
        <v>Tralopyril</v>
      </c>
      <c r="F16" s="98" t="e">
        <f>Baltic_Transition_Calculations!K22</f>
        <v>#DIV/0!</v>
      </c>
      <c r="G16" s="98" t="e">
        <f>Baltic_Transition_Calculations!L22</f>
        <v>#DIV/0!</v>
      </c>
      <c r="H16" s="98" t="e">
        <f>Baltic_Transition_Calculations!M22</f>
        <v>#DIV/0!</v>
      </c>
      <c r="I16" s="98" t="e">
        <f>Baltic_Transition_Calculations!N22</f>
        <v>#DIV/0!</v>
      </c>
      <c r="J16" s="98" t="e">
        <f>Baltic_Transition_Calculations!S22</f>
        <v>#DIV/0!</v>
      </c>
      <c r="K16" s="98" t="e">
        <f>Baltic_Transition_Calculations!T22</f>
        <v>#DIV/0!</v>
      </c>
      <c r="L16" s="98" t="e">
        <f>Baltic_Transition_Calculations!U22</f>
        <v>#DIV/0!</v>
      </c>
      <c r="M16" s="98" t="e">
        <f>Baltic_Transition_Calculations!V22</f>
        <v>#DIV/0!</v>
      </c>
    </row>
    <row r="17" spans="2:13" ht="14.25" x14ac:dyDescent="0.2">
      <c r="B17" s="97" t="s">
        <v>221</v>
      </c>
      <c r="C17" s="97" t="s">
        <v>238</v>
      </c>
      <c r="D17" s="97">
        <v>4</v>
      </c>
      <c r="E17" s="97" t="str">
        <f t="shared" si="0"/>
        <v>Tralopyril</v>
      </c>
      <c r="F17" s="98" t="e">
        <f>Baltic_Transition_Calculations!K23</f>
        <v>#DIV/0!</v>
      </c>
      <c r="G17" s="98" t="e">
        <f>Baltic_Transition_Calculations!L23</f>
        <v>#DIV/0!</v>
      </c>
      <c r="H17" s="98" t="e">
        <f>Baltic_Transition_Calculations!M23</f>
        <v>#DIV/0!</v>
      </c>
      <c r="I17" s="98" t="e">
        <f>Baltic_Transition_Calculations!N23</f>
        <v>#DIV/0!</v>
      </c>
      <c r="J17" s="98" t="e">
        <f>Baltic_Transition_Calculations!S23</f>
        <v>#DIV/0!</v>
      </c>
      <c r="K17" s="98" t="e">
        <f>Baltic_Transition_Calculations!T23</f>
        <v>#DIV/0!</v>
      </c>
      <c r="L17" s="98" t="e">
        <f>Baltic_Transition_Calculations!U23</f>
        <v>#DIV/0!</v>
      </c>
      <c r="M17" s="98" t="e">
        <f>Baltic_Transition_Calculations!V23</f>
        <v>#DIV/0!</v>
      </c>
    </row>
    <row r="18" spans="2:13" ht="14.25" x14ac:dyDescent="0.2">
      <c r="B18" s="97" t="s">
        <v>222</v>
      </c>
      <c r="C18" s="97" t="s">
        <v>238</v>
      </c>
      <c r="D18" s="97">
        <v>5</v>
      </c>
      <c r="E18" s="97" t="str">
        <f t="shared" si="0"/>
        <v>Tralopyril</v>
      </c>
      <c r="F18" s="98" t="e">
        <f>Baltic_Transition_Calculations!K24</f>
        <v>#DIV/0!</v>
      </c>
      <c r="G18" s="98" t="e">
        <f>Baltic_Transition_Calculations!L24</f>
        <v>#DIV/0!</v>
      </c>
      <c r="H18" s="98" t="e">
        <f>Baltic_Transition_Calculations!M24</f>
        <v>#DIV/0!</v>
      </c>
      <c r="I18" s="98" t="e">
        <f>Baltic_Transition_Calculations!N24</f>
        <v>#DIV/0!</v>
      </c>
      <c r="J18" s="98" t="e">
        <f>Baltic_Transition_Calculations!S24</f>
        <v>#DIV/0!</v>
      </c>
      <c r="K18" s="98" t="e">
        <f>Baltic_Transition_Calculations!T24</f>
        <v>#DIV/0!</v>
      </c>
      <c r="L18" s="98" t="e">
        <f>Baltic_Transition_Calculations!U24</f>
        <v>#DIV/0!</v>
      </c>
      <c r="M18" s="98" t="e">
        <f>Baltic_Transition_Calculations!V24</f>
        <v>#DIV/0!</v>
      </c>
    </row>
    <row r="19" spans="2:13" ht="14.25" x14ac:dyDescent="0.2">
      <c r="B19" s="97" t="s">
        <v>223</v>
      </c>
      <c r="C19" s="97" t="s">
        <v>238</v>
      </c>
      <c r="D19" s="97">
        <v>9</v>
      </c>
      <c r="E19" s="97" t="str">
        <f t="shared" si="0"/>
        <v>Tralopyril</v>
      </c>
      <c r="F19" s="98" t="e">
        <f>Baltic_Transition_Calculations!K25</f>
        <v>#DIV/0!</v>
      </c>
      <c r="G19" s="98" t="e">
        <f>Baltic_Transition_Calculations!L25</f>
        <v>#DIV/0!</v>
      </c>
      <c r="H19" s="98" t="e">
        <f>Baltic_Transition_Calculations!M25</f>
        <v>#DIV/0!</v>
      </c>
      <c r="I19" s="98" t="e">
        <f>Baltic_Transition_Calculations!N25</f>
        <v>#DIV/0!</v>
      </c>
      <c r="J19" s="98" t="e">
        <f>Baltic_Transition_Calculations!S25</f>
        <v>#DIV/0!</v>
      </c>
      <c r="K19" s="98" t="e">
        <f>Baltic_Transition_Calculations!T25</f>
        <v>#DIV/0!</v>
      </c>
      <c r="L19" s="98" t="e">
        <f>Baltic_Transition_Calculations!U25</f>
        <v>#DIV/0!</v>
      </c>
      <c r="M19" s="98" t="e">
        <f>Baltic_Transition_Calculations!V25</f>
        <v>#DIV/0!</v>
      </c>
    </row>
    <row r="20" spans="2:13" ht="14.25" x14ac:dyDescent="0.2">
      <c r="B20" s="97" t="s">
        <v>224</v>
      </c>
      <c r="C20" s="97" t="s">
        <v>238</v>
      </c>
      <c r="D20" s="97">
        <v>1</v>
      </c>
      <c r="E20" s="97" t="str">
        <f t="shared" si="0"/>
        <v>Tralopyril</v>
      </c>
      <c r="F20" s="98" t="e">
        <f>Baltic_Transition_Calculations!K26</f>
        <v>#DIV/0!</v>
      </c>
      <c r="G20" s="98" t="e">
        <f>Baltic_Transition_Calculations!L26</f>
        <v>#DIV/0!</v>
      </c>
      <c r="H20" s="98" t="e">
        <f>Baltic_Transition_Calculations!M26</f>
        <v>#DIV/0!</v>
      </c>
      <c r="I20" s="98" t="e">
        <f>Baltic_Transition_Calculations!N26</f>
        <v>#DIV/0!</v>
      </c>
      <c r="J20" s="98" t="e">
        <f>Baltic_Transition_Calculations!S26</f>
        <v>#DIV/0!</v>
      </c>
      <c r="K20" s="98" t="e">
        <f>Baltic_Transition_Calculations!T26</f>
        <v>#DIV/0!</v>
      </c>
      <c r="L20" s="98" t="e">
        <f>Baltic_Transition_Calculations!U26</f>
        <v>#DIV/0!</v>
      </c>
      <c r="M20" s="98" t="e">
        <f>Baltic_Transition_Calculations!V26</f>
        <v>#DIV/0!</v>
      </c>
    </row>
    <row r="21" spans="2:13" ht="14.25" x14ac:dyDescent="0.2">
      <c r="B21" s="97" t="s">
        <v>225</v>
      </c>
      <c r="C21" s="97" t="s">
        <v>238</v>
      </c>
      <c r="D21" s="97">
        <v>10</v>
      </c>
      <c r="E21" s="97" t="str">
        <f t="shared" si="0"/>
        <v>Tralopyril</v>
      </c>
      <c r="F21" s="98" t="e">
        <f>Baltic_Transition_Calculations!K27</f>
        <v>#DIV/0!</v>
      </c>
      <c r="G21" s="98" t="e">
        <f>Baltic_Transition_Calculations!L27</f>
        <v>#DIV/0!</v>
      </c>
      <c r="H21" s="98" t="e">
        <f>Baltic_Transition_Calculations!M27</f>
        <v>#DIV/0!</v>
      </c>
      <c r="I21" s="98" t="e">
        <f>Baltic_Transition_Calculations!N27</f>
        <v>#DIV/0!</v>
      </c>
      <c r="J21" s="98" t="e">
        <f>Baltic_Transition_Calculations!S27</f>
        <v>#DIV/0!</v>
      </c>
      <c r="K21" s="98" t="e">
        <f>Baltic_Transition_Calculations!T27</f>
        <v>#DIV/0!</v>
      </c>
      <c r="L21" s="98" t="e">
        <f>Baltic_Transition_Calculations!U27</f>
        <v>#DIV/0!</v>
      </c>
      <c r="M21" s="98" t="e">
        <f>Baltic_Transition_Calculations!V27</f>
        <v>#DIV/0!</v>
      </c>
    </row>
    <row r="22" spans="2:13" ht="14.25" x14ac:dyDescent="0.2">
      <c r="B22" s="97" t="s">
        <v>226</v>
      </c>
      <c r="C22" s="97" t="s">
        <v>238</v>
      </c>
      <c r="D22" s="97">
        <v>11</v>
      </c>
      <c r="E22" s="97" t="str">
        <f t="shared" si="0"/>
        <v>Tralopyril</v>
      </c>
      <c r="F22" s="98" t="e">
        <f>Baltic_Transition_Calculations!K28</f>
        <v>#DIV/0!</v>
      </c>
      <c r="G22" s="98" t="e">
        <f>Baltic_Transition_Calculations!L28</f>
        <v>#DIV/0!</v>
      </c>
      <c r="H22" s="98" t="e">
        <f>Baltic_Transition_Calculations!M28</f>
        <v>#DIV/0!</v>
      </c>
      <c r="I22" s="98" t="e">
        <f>Baltic_Transition_Calculations!N28</f>
        <v>#DIV/0!</v>
      </c>
      <c r="J22" s="98" t="e">
        <f>Baltic_Transition_Calculations!S28</f>
        <v>#DIV/0!</v>
      </c>
      <c r="K22" s="98" t="e">
        <f>Baltic_Transition_Calculations!T28</f>
        <v>#DIV/0!</v>
      </c>
      <c r="L22" s="98" t="e">
        <f>Baltic_Transition_Calculations!U28</f>
        <v>#DIV/0!</v>
      </c>
      <c r="M22" s="98" t="e">
        <f>Baltic_Transition_Calculations!V28</f>
        <v>#DIV/0!</v>
      </c>
    </row>
    <row r="23" spans="2:13" ht="14.25" x14ac:dyDescent="0.2">
      <c r="B23" s="97" t="s">
        <v>227</v>
      </c>
      <c r="C23" s="97" t="s">
        <v>238</v>
      </c>
      <c r="D23" s="97">
        <v>2</v>
      </c>
      <c r="E23" s="97" t="str">
        <f t="shared" si="0"/>
        <v>Tralopyril</v>
      </c>
      <c r="F23" s="98" t="e">
        <f>Baltic_Transition_Calculations!K29</f>
        <v>#DIV/0!</v>
      </c>
      <c r="G23" s="98" t="e">
        <f>Baltic_Transition_Calculations!L29</f>
        <v>#DIV/0!</v>
      </c>
      <c r="H23" s="98" t="e">
        <f>Baltic_Transition_Calculations!M29</f>
        <v>#DIV/0!</v>
      </c>
      <c r="I23" s="98" t="e">
        <f>Baltic_Transition_Calculations!N29</f>
        <v>#DIV/0!</v>
      </c>
      <c r="J23" s="98" t="e">
        <f>Baltic_Transition_Calculations!S29</f>
        <v>#DIV/0!</v>
      </c>
      <c r="K23" s="98" t="e">
        <f>Baltic_Transition_Calculations!T29</f>
        <v>#DIV/0!</v>
      </c>
      <c r="L23" s="98" t="e">
        <f>Baltic_Transition_Calculations!U29</f>
        <v>#DIV/0!</v>
      </c>
      <c r="M23" s="98" t="e">
        <f>Baltic_Transition_Calculations!V29</f>
        <v>#DIV/0!</v>
      </c>
    </row>
    <row r="24" spans="2:13" ht="14.25" x14ac:dyDescent="0.2">
      <c r="B24" s="97" t="s">
        <v>228</v>
      </c>
      <c r="C24" s="97" t="s">
        <v>239</v>
      </c>
      <c r="D24" s="97">
        <v>15</v>
      </c>
      <c r="E24" s="97" t="str">
        <f t="shared" si="0"/>
        <v>Tralopyril</v>
      </c>
      <c r="F24" s="98" t="e">
        <f>Baltic_Transition_Calculations!K30</f>
        <v>#DIV/0!</v>
      </c>
      <c r="G24" s="98" t="e">
        <f>Baltic_Transition_Calculations!L30</f>
        <v>#DIV/0!</v>
      </c>
      <c r="H24" s="98" t="e">
        <f>Baltic_Transition_Calculations!M30</f>
        <v>#DIV/0!</v>
      </c>
      <c r="I24" s="98" t="e">
        <f>Baltic_Transition_Calculations!N30</f>
        <v>#DIV/0!</v>
      </c>
      <c r="J24" s="98" t="e">
        <f>Baltic_Transition_Calculations!S30</f>
        <v>#DIV/0!</v>
      </c>
      <c r="K24" s="98" t="e">
        <f>Baltic_Transition_Calculations!T30</f>
        <v>#DIV/0!</v>
      </c>
      <c r="L24" s="98" t="e">
        <f>Baltic_Transition_Calculations!U30</f>
        <v>#DIV/0!</v>
      </c>
      <c r="M24" s="98" t="e">
        <f>Baltic_Transition_Calculations!V30</f>
        <v>#DIV/0!</v>
      </c>
    </row>
    <row r="25" spans="2:13" ht="14.25" x14ac:dyDescent="0.2">
      <c r="B25" s="97" t="s">
        <v>229</v>
      </c>
      <c r="C25" s="97" t="s">
        <v>18</v>
      </c>
      <c r="D25" s="97">
        <v>11</v>
      </c>
      <c r="E25" s="97" t="str">
        <f t="shared" si="0"/>
        <v>Tralopyril</v>
      </c>
      <c r="F25" s="98" t="e">
        <f>Baltic_Transition_Calculations!K31</f>
        <v>#DIV/0!</v>
      </c>
      <c r="G25" s="98" t="e">
        <f>Baltic_Transition_Calculations!L31</f>
        <v>#DIV/0!</v>
      </c>
      <c r="H25" s="98" t="e">
        <f>Baltic_Transition_Calculations!M31</f>
        <v>#DIV/0!</v>
      </c>
      <c r="I25" s="98" t="e">
        <f>Baltic_Transition_Calculations!N31</f>
        <v>#DIV/0!</v>
      </c>
      <c r="J25" s="98" t="e">
        <f>Baltic_Transition_Calculations!S31</f>
        <v>#DIV/0!</v>
      </c>
      <c r="K25" s="98" t="e">
        <f>Baltic_Transition_Calculations!T31</f>
        <v>#DIV/0!</v>
      </c>
      <c r="L25" s="98" t="e">
        <f>Baltic_Transition_Calculations!U31</f>
        <v>#DIV/0!</v>
      </c>
      <c r="M25" s="98" t="e">
        <f>Baltic_Transition_Calculations!V31</f>
        <v>#DIV/0!</v>
      </c>
    </row>
    <row r="26" spans="2:13" ht="14.25" x14ac:dyDescent="0.2">
      <c r="B26" s="97" t="s">
        <v>230</v>
      </c>
      <c r="C26" s="97" t="s">
        <v>18</v>
      </c>
      <c r="D26" s="97">
        <v>6</v>
      </c>
      <c r="E26" s="97" t="str">
        <f t="shared" si="0"/>
        <v>Tralopyril</v>
      </c>
      <c r="F26" s="98" t="e">
        <f>Baltic_Transition_Calculations!K32</f>
        <v>#DIV/0!</v>
      </c>
      <c r="G26" s="98" t="e">
        <f>Baltic_Transition_Calculations!L32</f>
        <v>#DIV/0!</v>
      </c>
      <c r="H26" s="98" t="e">
        <f>Baltic_Transition_Calculations!M32</f>
        <v>#DIV/0!</v>
      </c>
      <c r="I26" s="98" t="e">
        <f>Baltic_Transition_Calculations!N32</f>
        <v>#DIV/0!</v>
      </c>
      <c r="J26" s="98" t="e">
        <f>Baltic_Transition_Calculations!S32</f>
        <v>#DIV/0!</v>
      </c>
      <c r="K26" s="98" t="e">
        <f>Baltic_Transition_Calculations!T32</f>
        <v>#DIV/0!</v>
      </c>
      <c r="L26" s="98" t="e">
        <f>Baltic_Transition_Calculations!U32</f>
        <v>#DIV/0!</v>
      </c>
      <c r="M26" s="98" t="e">
        <f>Baltic_Transition_Calculations!V32</f>
        <v>#DIV/0!</v>
      </c>
    </row>
    <row r="27" spans="2:13" ht="14.25" x14ac:dyDescent="0.2">
      <c r="B27" s="97" t="s">
        <v>231</v>
      </c>
      <c r="C27" s="97" t="s">
        <v>18</v>
      </c>
      <c r="D27" s="97">
        <v>7</v>
      </c>
      <c r="E27" s="97" t="str">
        <f t="shared" si="0"/>
        <v>Tralopyril</v>
      </c>
      <c r="F27" s="98" t="e">
        <f>Baltic_Transition_Calculations!K33</f>
        <v>#DIV/0!</v>
      </c>
      <c r="G27" s="98" t="e">
        <f>Baltic_Transition_Calculations!L33</f>
        <v>#DIV/0!</v>
      </c>
      <c r="H27" s="98" t="e">
        <f>Baltic_Transition_Calculations!M33</f>
        <v>#DIV/0!</v>
      </c>
      <c r="I27" s="98" t="e">
        <f>Baltic_Transition_Calculations!N33</f>
        <v>#DIV/0!</v>
      </c>
      <c r="J27" s="98" t="e">
        <f>Baltic_Transition_Calculations!S33</f>
        <v>#DIV/0!</v>
      </c>
      <c r="K27" s="98" t="e">
        <f>Baltic_Transition_Calculations!T33</f>
        <v>#DIV/0!</v>
      </c>
      <c r="L27" s="98" t="e">
        <f>Baltic_Transition_Calculations!U33</f>
        <v>#DIV/0!</v>
      </c>
      <c r="M27" s="98" t="e">
        <f>Baltic_Transition_Calculations!V33</f>
        <v>#DIV/0!</v>
      </c>
    </row>
    <row r="28" spans="2:13" ht="14.25" x14ac:dyDescent="0.2">
      <c r="B28" s="97" t="s">
        <v>232</v>
      </c>
      <c r="C28" s="97" t="s">
        <v>18</v>
      </c>
      <c r="D28" s="97">
        <v>9</v>
      </c>
      <c r="E28" s="97" t="str">
        <f t="shared" si="0"/>
        <v>Tralopyril</v>
      </c>
      <c r="F28" s="98" t="e">
        <f>Baltic_Transition_Calculations!K34</f>
        <v>#DIV/0!</v>
      </c>
      <c r="G28" s="98" t="e">
        <f>Baltic_Transition_Calculations!L34</f>
        <v>#DIV/0!</v>
      </c>
      <c r="H28" s="98" t="e">
        <f>Baltic_Transition_Calculations!M34</f>
        <v>#DIV/0!</v>
      </c>
      <c r="I28" s="98" t="e">
        <f>Baltic_Transition_Calculations!N34</f>
        <v>#DIV/0!</v>
      </c>
      <c r="J28" s="98" t="e">
        <f>Baltic_Transition_Calculations!S34</f>
        <v>#DIV/0!</v>
      </c>
      <c r="K28" s="98" t="e">
        <f>Baltic_Transition_Calculations!T34</f>
        <v>#DIV/0!</v>
      </c>
      <c r="L28" s="98" t="e">
        <f>Baltic_Transition_Calculations!U34</f>
        <v>#DIV/0!</v>
      </c>
      <c r="M28" s="98" t="e">
        <f>Baltic_Transition_Calculations!V34</f>
        <v>#DIV/0!</v>
      </c>
    </row>
    <row r="29" spans="2:13" ht="14.25" x14ac:dyDescent="0.2">
      <c r="B29" s="97" t="s">
        <v>233</v>
      </c>
      <c r="C29" s="97" t="s">
        <v>238</v>
      </c>
      <c r="D29" s="97">
        <v>3</v>
      </c>
      <c r="E29" s="97" t="str">
        <f t="shared" si="0"/>
        <v>Tralopyril</v>
      </c>
      <c r="F29" s="98" t="e">
        <f>Baltic_Transition_Calculations!K35</f>
        <v>#DIV/0!</v>
      </c>
      <c r="G29" s="98" t="e">
        <f>Baltic_Transition_Calculations!L35</f>
        <v>#DIV/0!</v>
      </c>
      <c r="H29" s="98" t="e">
        <f>Baltic_Transition_Calculations!M35</f>
        <v>#DIV/0!</v>
      </c>
      <c r="I29" s="98" t="e">
        <f>Baltic_Transition_Calculations!N35</f>
        <v>#DIV/0!</v>
      </c>
      <c r="J29" s="98" t="e">
        <f>Baltic_Transition_Calculations!S35</f>
        <v>#DIV/0!</v>
      </c>
      <c r="K29" s="98" t="e">
        <f>Baltic_Transition_Calculations!T35</f>
        <v>#DIV/0!</v>
      </c>
      <c r="L29" s="98" t="e">
        <f>Baltic_Transition_Calculations!U35</f>
        <v>#DIV/0!</v>
      </c>
      <c r="M29" s="98" t="e">
        <f>Baltic_Transition_Calculations!V35</f>
        <v>#DIV/0!</v>
      </c>
    </row>
    <row r="30" spans="2:13" ht="14.25" x14ac:dyDescent="0.2">
      <c r="B30" s="97" t="s">
        <v>234</v>
      </c>
      <c r="C30" s="97" t="s">
        <v>239</v>
      </c>
      <c r="D30" s="97">
        <v>3</v>
      </c>
      <c r="E30" s="97" t="str">
        <f t="shared" si="0"/>
        <v>Tralopyril</v>
      </c>
      <c r="F30" s="98" t="e">
        <f>Baltic_Transition_Calculations!K36</f>
        <v>#DIV/0!</v>
      </c>
      <c r="G30" s="98" t="e">
        <f>Baltic_Transition_Calculations!L36</f>
        <v>#DIV/0!</v>
      </c>
      <c r="H30" s="98" t="e">
        <f>Baltic_Transition_Calculations!M36</f>
        <v>#DIV/0!</v>
      </c>
      <c r="I30" s="98" t="e">
        <f>Baltic_Transition_Calculations!N36</f>
        <v>#DIV/0!</v>
      </c>
      <c r="J30" s="98" t="e">
        <f>Baltic_Transition_Calculations!S36</f>
        <v>#DIV/0!</v>
      </c>
      <c r="K30" s="98" t="e">
        <f>Baltic_Transition_Calculations!T36</f>
        <v>#DIV/0!</v>
      </c>
      <c r="L30" s="98" t="e">
        <f>Baltic_Transition_Calculations!U36</f>
        <v>#DIV/0!</v>
      </c>
      <c r="M30" s="98" t="e">
        <f>Baltic_Transition_Calculations!V36</f>
        <v>#DIV/0!</v>
      </c>
    </row>
    <row r="31" spans="2:13" x14ac:dyDescent="0.2">
      <c r="B31" s="167" t="s">
        <v>269</v>
      </c>
      <c r="C31" s="167"/>
      <c r="D31" s="167"/>
      <c r="E31" s="167"/>
      <c r="F31" s="121" t="e">
        <f>Baltic_Transition_Calculations!K39</f>
        <v>#DIV/0!</v>
      </c>
      <c r="G31" s="121" t="e">
        <f>Baltic_Transition_Calculations!L39</f>
        <v>#DIV/0!</v>
      </c>
      <c r="H31" s="121" t="e">
        <f>Baltic_Transition_Calculations!M39</f>
        <v>#DIV/0!</v>
      </c>
      <c r="I31" s="121" t="e">
        <f>Baltic_Transition_Calculations!N39</f>
        <v>#DIV/0!</v>
      </c>
      <c r="J31" s="100" t="e">
        <f>Baltic_Transition_Calculations!S39</f>
        <v>#DIV/0!</v>
      </c>
      <c r="K31" s="100" t="e">
        <f>Baltic_Transition_Calculations!T39</f>
        <v>#DIV/0!</v>
      </c>
      <c r="L31" s="100" t="e">
        <f>Baltic_Transition_Calculations!U39</f>
        <v>#DIV/0!</v>
      </c>
      <c r="M31" s="100" t="e">
        <f>Baltic_Transition_Calculations!V39</f>
        <v>#DIV/0!</v>
      </c>
    </row>
    <row r="32" spans="2:13" x14ac:dyDescent="0.2">
      <c r="B32" s="167" t="s">
        <v>120</v>
      </c>
      <c r="C32" s="167"/>
      <c r="D32" s="167"/>
      <c r="E32" s="167"/>
      <c r="F32" s="121" t="e">
        <f>Baltic_Transition_Calculations!K37</f>
        <v>#DIV/0!</v>
      </c>
      <c r="G32" s="121" t="e">
        <f>Baltic_Transition_Calculations!L37</f>
        <v>#DIV/0!</v>
      </c>
      <c r="H32" s="121" t="e">
        <f>Baltic_Transition_Calculations!M37</f>
        <v>#DIV/0!</v>
      </c>
      <c r="I32" s="121" t="e">
        <f>Baltic_Transition_Calculations!N37</f>
        <v>#DIV/0!</v>
      </c>
      <c r="J32" s="100" t="e">
        <f>Baltic_Transition_Calculations!S37</f>
        <v>#DIV/0!</v>
      </c>
      <c r="K32" s="100" t="e">
        <f>Baltic_Transition_Calculations!T37</f>
        <v>#DIV/0!</v>
      </c>
      <c r="L32" s="100" t="e">
        <f>Baltic_Transition_Calculations!U37</f>
        <v>#DIV/0!</v>
      </c>
      <c r="M32" s="100" t="e">
        <f>Baltic_Transition_Calculations!V37</f>
        <v>#DIV/0!</v>
      </c>
    </row>
    <row r="33" spans="2:13" x14ac:dyDescent="0.2">
      <c r="B33" s="167" t="s">
        <v>121</v>
      </c>
      <c r="C33" s="167"/>
      <c r="D33" s="167"/>
      <c r="E33" s="167"/>
      <c r="F33" s="121" t="e">
        <f>Baltic_Transition_Calculations!K38</f>
        <v>#DIV/0!</v>
      </c>
      <c r="G33" s="121" t="e">
        <f>Baltic_Transition_Calculations!L38</f>
        <v>#DIV/0!</v>
      </c>
      <c r="H33" s="121" t="e">
        <f>Baltic_Transition_Calculations!M38</f>
        <v>#DIV/0!</v>
      </c>
      <c r="I33" s="121" t="e">
        <f>Baltic_Transition_Calculations!N38</f>
        <v>#DIV/0!</v>
      </c>
      <c r="J33" s="100" t="e">
        <f>Baltic_Transition_Calculations!S38</f>
        <v>#DIV/0!</v>
      </c>
      <c r="K33" s="100" t="e">
        <f>Baltic_Transition_Calculations!T38</f>
        <v>#DIV/0!</v>
      </c>
      <c r="L33" s="100" t="e">
        <f>Baltic_Transition_Calculations!U38</f>
        <v>#DIV/0!</v>
      </c>
      <c r="M33" s="100" t="e">
        <f>Baltic_Transition_Calculations!V38</f>
        <v>#DIV/0!</v>
      </c>
    </row>
  </sheetData>
  <mergeCells count="12">
    <mergeCell ref="B2:M2"/>
    <mergeCell ref="B6:G6"/>
    <mergeCell ref="B7:F7"/>
    <mergeCell ref="B8:F8"/>
    <mergeCell ref="B9:F9"/>
    <mergeCell ref="B4:M4"/>
    <mergeCell ref="B10:F10"/>
    <mergeCell ref="B31:E31"/>
    <mergeCell ref="B32:E32"/>
    <mergeCell ref="B33:E33"/>
    <mergeCell ref="B12:M12"/>
    <mergeCell ref="C13:D13"/>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ACTV16-17-34971</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https://activity.echa.europa.eu/sites/act-16/process-16-0/_layouts/DocIdRedir.aspx?ID=ACTV16-17-34971</Url>
      <Description>ACTV16-17-34971</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A678340B-612A-462A-8CEE-9CBE3E88D5C1}"/>
</file>

<file path=customXml/itemProps2.xml><?xml version="1.0" encoding="utf-8"?>
<ds:datastoreItem xmlns:ds="http://schemas.openxmlformats.org/officeDocument/2006/customXml" ds:itemID="{3ABD2630-E76F-45DA-A413-B3686D4C6A67}"/>
</file>

<file path=customXml/itemProps3.xml><?xml version="1.0" encoding="utf-8"?>
<ds:datastoreItem xmlns:ds="http://schemas.openxmlformats.org/officeDocument/2006/customXml" ds:itemID="{0F58C743-EAB9-49B6-B0A6-32B8178ADFC0}"/>
</file>

<file path=customXml/itemProps4.xml><?xml version="1.0" encoding="utf-8"?>
<ds:datastoreItem xmlns:ds="http://schemas.openxmlformats.org/officeDocument/2006/customXml" ds:itemID="{82340BF6-8458-460B-B0D5-D5D6A22902CB}"/>
</file>

<file path=customXml/itemProps5.xml><?xml version="1.0" encoding="utf-8"?>
<ds:datastoreItem xmlns:ds="http://schemas.openxmlformats.org/officeDocument/2006/customXml" ds:itemID="{7D60C6C3-C8BC-4BEA-ADD1-313A47C4DA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33</vt:i4>
      </vt:variant>
    </vt:vector>
  </HeadingPairs>
  <TitlesOfParts>
    <vt:vector size="49"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James Hingston (CRD)</cp:lastModifiedBy>
  <dcterms:created xsi:type="dcterms:W3CDTF">2016-11-10T11:47:25Z</dcterms:created>
  <dcterms:modified xsi:type="dcterms:W3CDTF">2017-09-28T15:54:15Z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d4df56cf-8b6a-49f5-9109-0ee32d2750e8</vt:lpwstr>
  </property>
</Properties>
</file>